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rbanek\Downloads\"/>
    </mc:Choice>
  </mc:AlternateContent>
  <xr:revisionPtr revIDLastSave="0" documentId="13_ncr:1_{2ADC9AD6-C1F8-4B74-9F25-051065C39940}" xr6:coauthVersionLast="44" xr6:coauthVersionMax="44" xr10:uidLastSave="{00000000-0000-0000-0000-000000000000}"/>
  <bookViews>
    <workbookView xWindow="-120" yWindow="-120" windowWidth="20730" windowHeight="11160" activeTab="2" xr2:uid="{00000000-000D-0000-FFFF-FFFF00000000}"/>
  </bookViews>
  <sheets>
    <sheet name="CESTNE-PROHLASENI" sheetId="13" r:id="rId1"/>
    <sheet name="Pokyny pro vyplnění" sheetId="11" r:id="rId2"/>
    <sheet name="Stavba" sheetId="1" r:id="rId3"/>
    <sheet name="VzorPolozky" sheetId="10" state="hidden" r:id="rId4"/>
    <sheet name="Rozpočet Pol" sheetId="12" r:id="rId5"/>
  </sheets>
  <externalReferences>
    <externalReference r:id="rId6"/>
    <externalReference r:id="rId7"/>
  </externalReferences>
  <definedNames>
    <definedName name="CelkemDPHVypocet" localSheetId="2">Stavba!$H$40</definedName>
    <definedName name="CenaCelkem" localSheetId="0">[1]Stavba!$G$29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>'[2]Krycí list'!$C$2</definedName>
    <definedName name="CisloStavby" localSheetId="2">Stavba!$C$2</definedName>
    <definedName name="cislostavby">'[2]Krycí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 localSheetId="0">[1]Stavba!$G$24</definedName>
    <definedName name="DPHSni">Stavba!$G$24</definedName>
    <definedName name="DPHZakl" localSheetId="0">[1]Stavba!$G$26</definedName>
    <definedName name="DPHZakl">Stavba!$G$26</definedName>
    <definedName name="dpsc" localSheetId="2">Stavba!$C$13</definedName>
    <definedName name="IČO" localSheetId="2">Stavba!$I$11</definedName>
    <definedName name="Mena" localSheetId="0">[1]Stavba!$J$29</definedName>
    <definedName name="Mena">Stavba!$J$29</definedName>
    <definedName name="MistoStavby">Stavba!$D$4</definedName>
    <definedName name="nazevobjektu">Stavba!$D$3</definedName>
    <definedName name="NazevRozpoctu">'[2]Krycí list'!$D$2</definedName>
    <definedName name="NazevStavby" localSheetId="2">Stavba!$D$2</definedName>
    <definedName name="nazevstavby">'[2]Krycí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'Rozpočet Pol'!$A$1:$U$108</definedName>
    <definedName name="_xlnm.Print_Area" localSheetId="2">Stavba!$A$1:$J$54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'[2]Krycí list'!$C$30</definedName>
    <definedName name="SazbaDPH2" localSheetId="2">Stavba!$E$25</definedName>
    <definedName name="SazbaDPH2">'[2]Krycí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 localSheetId="0">[1]Stavba!$G$23</definedName>
    <definedName name="ZakladDPHSni">Stavba!$G$23</definedName>
    <definedName name="ZakladDPHSniVypocet" localSheetId="2">Stavba!$F$40</definedName>
    <definedName name="ZakladDPHZakl" localSheetId="0">[1]Stavba!$G$25</definedName>
    <definedName name="ZakladDPHZakl">Stavba!$G$25</definedName>
    <definedName name="ZakladDPHZaklVypocet" localSheetId="2">Stavba!$G$40</definedName>
    <definedName name="Zaokrouhleni">Stavba!$G$27</definedName>
    <definedName name="Zhotovitel">Stavba!$D$11:$G$11</definedName>
  </definedNames>
  <calcPr calcId="191029" iterateCount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98" i="12" l="1"/>
  <c r="G39" i="1" s="1"/>
  <c r="G40" i="1" s="1"/>
  <c r="G25" i="1" s="1"/>
  <c r="G26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7" i="12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4" i="12"/>
  <c r="M34" i="12" s="1"/>
  <c r="I34" i="12"/>
  <c r="K34" i="12"/>
  <c r="O34" i="12"/>
  <c r="Q34" i="12"/>
  <c r="U34" i="12"/>
  <c r="G38" i="12"/>
  <c r="I38" i="12"/>
  <c r="K38" i="12"/>
  <c r="M38" i="12"/>
  <c r="O38" i="12"/>
  <c r="Q38" i="12"/>
  <c r="U38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52" i="12"/>
  <c r="M52" i="12" s="1"/>
  <c r="I52" i="12"/>
  <c r="K52" i="12"/>
  <c r="O52" i="12"/>
  <c r="Q52" i="12"/>
  <c r="U52" i="12"/>
  <c r="G55" i="12"/>
  <c r="I55" i="12"/>
  <c r="K55" i="12"/>
  <c r="M55" i="12"/>
  <c r="O55" i="12"/>
  <c r="Q55" i="12"/>
  <c r="U55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8" i="12"/>
  <c r="M68" i="12" s="1"/>
  <c r="I68" i="12"/>
  <c r="K68" i="12"/>
  <c r="O68" i="12"/>
  <c r="Q68" i="12"/>
  <c r="U68" i="12"/>
  <c r="G72" i="12"/>
  <c r="M72" i="12" s="1"/>
  <c r="I72" i="12"/>
  <c r="K72" i="12"/>
  <c r="O72" i="12"/>
  <c r="Q72" i="12"/>
  <c r="U72" i="12"/>
  <c r="G74" i="12"/>
  <c r="G73" i="12" s="1"/>
  <c r="I49" i="1" s="1"/>
  <c r="I74" i="12"/>
  <c r="I73" i="12" s="1"/>
  <c r="K74" i="12"/>
  <c r="K73" i="12" s="1"/>
  <c r="O74" i="12"/>
  <c r="O73" i="12" s="1"/>
  <c r="Q74" i="12"/>
  <c r="Q73" i="12" s="1"/>
  <c r="U74" i="12"/>
  <c r="U73" i="12" s="1"/>
  <c r="G79" i="12"/>
  <c r="M79" i="12" s="1"/>
  <c r="I79" i="12"/>
  <c r="K79" i="12"/>
  <c r="O79" i="12"/>
  <c r="Q79" i="12"/>
  <c r="U79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O86" i="12"/>
  <c r="O78" i="12" s="1"/>
  <c r="Q86" i="12"/>
  <c r="U86" i="12"/>
  <c r="G88" i="12"/>
  <c r="M88" i="12" s="1"/>
  <c r="M87" i="12" s="1"/>
  <c r="I88" i="12"/>
  <c r="I87" i="12" s="1"/>
  <c r="K88" i="12"/>
  <c r="K87" i="12" s="1"/>
  <c r="O88" i="12"/>
  <c r="O87" i="12" s="1"/>
  <c r="Q88" i="12"/>
  <c r="Q87" i="12" s="1"/>
  <c r="U88" i="12"/>
  <c r="U87" i="12" s="1"/>
  <c r="G92" i="12"/>
  <c r="I92" i="12"/>
  <c r="K92" i="12"/>
  <c r="K91" i="12" s="1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6" i="12"/>
  <c r="G95" i="12" s="1"/>
  <c r="I53" i="1" s="1"/>
  <c r="I19" i="1" s="1"/>
  <c r="I96" i="12"/>
  <c r="I95" i="12" s="1"/>
  <c r="K96" i="12"/>
  <c r="K95" i="12" s="1"/>
  <c r="O96" i="12"/>
  <c r="O95" i="12" s="1"/>
  <c r="Q96" i="12"/>
  <c r="Q95" i="12" s="1"/>
  <c r="U96" i="12"/>
  <c r="U95" i="12" s="1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U91" i="12" l="1"/>
  <c r="K8" i="12"/>
  <c r="G78" i="12"/>
  <c r="I50" i="1" s="1"/>
  <c r="U78" i="12"/>
  <c r="M74" i="12"/>
  <c r="M73" i="12" s="1"/>
  <c r="U21" i="12"/>
  <c r="Q21" i="12"/>
  <c r="I21" i="12"/>
  <c r="O8" i="12"/>
  <c r="AC98" i="12"/>
  <c r="F39" i="1" s="1"/>
  <c r="G91" i="12"/>
  <c r="I52" i="1" s="1"/>
  <c r="G21" i="12"/>
  <c r="I48" i="1" s="1"/>
  <c r="U8" i="12"/>
  <c r="I8" i="12"/>
  <c r="Q91" i="12"/>
  <c r="I91" i="12"/>
  <c r="O91" i="12"/>
  <c r="K78" i="12"/>
  <c r="Q78" i="12"/>
  <c r="I78" i="12"/>
  <c r="K21" i="12"/>
  <c r="O21" i="12"/>
  <c r="G8" i="12"/>
  <c r="Q8" i="12"/>
  <c r="M96" i="12"/>
  <c r="M95" i="12" s="1"/>
  <c r="M92" i="12"/>
  <c r="M91" i="12" s="1"/>
  <c r="G87" i="12"/>
  <c r="I51" i="1" s="1"/>
  <c r="M86" i="12"/>
  <c r="M78" i="12" s="1"/>
  <c r="M27" i="12"/>
  <c r="M21" i="12" s="1"/>
  <c r="M12" i="12"/>
  <c r="M8" i="12" s="1"/>
  <c r="I47" i="1" l="1"/>
  <c r="G98" i="12"/>
  <c r="I17" i="1"/>
  <c r="F40" i="1"/>
  <c r="H39" i="1"/>
  <c r="I39" i="1" l="1"/>
  <c r="I40" i="1" s="1"/>
  <c r="J39" i="1" s="1"/>
  <c r="J40" i="1" s="1"/>
  <c r="H40" i="1"/>
  <c r="I54" i="1"/>
  <c r="I16" i="1"/>
  <c r="I21" i="1" s="1"/>
  <c r="G23" i="1"/>
  <c r="G24" i="1" s="1"/>
  <c r="G29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<sst xmlns="http://schemas.openxmlformats.org/spreadsheetml/2006/main" count="404" uniqueCount="226">
  <si>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</si>
  <si>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</si>
  <si>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</si>
  <si>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</si>
  <si>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</si>
  <si>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</si>
  <si>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</si>
  <si>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</si>
  <si>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</si>
  <si>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</si>
  <si>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</si>
  <si>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</si>
  <si>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</si>
  <si>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</si>
  <si>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</si>
  <si>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</si>
  <si>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</si>
  <si>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</si>
  <si>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</si>
  <si>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</si>
  <si>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</si>
  <si>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</si>
  <si>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</si>
  <si>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</si>
  <si>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</si>
  <si>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</si>
  <si>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</si>
  <si>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</si>
  <si>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</si>
  <si>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</si>
  <si>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</si>
  <si>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</si>
  <si>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</si>
  <si>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</si>
  <si>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</si>
  <si>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</si>
  <si>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</si>
  <si>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</si>
  <si>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</si>
  <si>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</si>
  <si>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</si>
  <si>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</si>
  <si>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</si>
  <si>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</si>
  <si>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2b. etapa, fasáda, terasy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</si>
  <si>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</si>
  <si>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</si>
  <si>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</si>
  <si>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</si>
  <si>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</si>
  <si>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</si>
  <si>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</si>
  <si>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</si>
  <si>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</si>
  <si>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</si>
  <si>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</si>
  <si>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</si>
  <si>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</si>
  <si>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</si>
  <si>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</si>
  <si>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</si>
  <si>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</si>
  <si>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</si>
  <si>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</si>
  <si>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</si>
  <si>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</si>
  <si>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</si>
  <si>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</si>
  <si>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</si>
  <si>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</si>
  <si>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</si>
  <si>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</si>
  <si>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</si>
  <si>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</si>
  <si>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</si>
  <si>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</si>
  <si>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</si>
  <si>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</si>
  <si>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</si>
  <si>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</si>
  <si>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</si>
  <si>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</si>
  <si>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</si>
  <si>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</si>
  <si>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</si>
  <si>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</si>
  <si>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</si>
  <si>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</si>
  <si>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</si>
  <si>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</si>
  <si>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</si>
  <si>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131201113R00</t>
  </si>
  <si>
    <t>Hloubení nezapaž. jam hor.3 do 10000 m3, STROJNĚ</t>
  </si>
  <si>
    <t>m3</t>
  </si>
  <si>
    <t>POL1_0</t>
  </si>
  <si>
    <t>131201119R00</t>
  </si>
  <si>
    <t>Příplatek za lepivost - hloubení nezap.jam v hor.3</t>
  </si>
  <si>
    <t>162701105R00</t>
  </si>
  <si>
    <t>Vodorovné přemístění výkopku z hor.1-4 do 10000 m</t>
  </si>
  <si>
    <t>162100010RAB</t>
  </si>
  <si>
    <t>Vodorovné přemístění výkopku, příplatek za každých dalších 5 km</t>
  </si>
  <si>
    <t>POL2_0</t>
  </si>
  <si>
    <t>199000002R00</t>
  </si>
  <si>
    <t>Poplatek za skládku horniny 1- 4</t>
  </si>
  <si>
    <t>175101201R00</t>
  </si>
  <si>
    <t>Obsyp objektu bez prohození sypaniny</t>
  </si>
  <si>
    <t>pod severní terasou okolo opěrné zdi:</t>
  </si>
  <si>
    <t>VV</t>
  </si>
  <si>
    <t>2*1,5*1*(30,36+13,1+3,2+2,6)</t>
  </si>
  <si>
    <t>583318004R</t>
  </si>
  <si>
    <t>Dovoz stěrku pro obsyp rampy a terasy</t>
  </si>
  <si>
    <t>POL3_0</t>
  </si>
  <si>
    <t>Kamenivo těžené frakce  16/32 Jihomor. kraj</t>
  </si>
  <si>
    <t>t</t>
  </si>
  <si>
    <t>3,8*(13,08*2+17,7)</t>
  </si>
  <si>
    <t>174101102R00</t>
  </si>
  <si>
    <t>Zásyp ruční se zhutněním</t>
  </si>
  <si>
    <t>273322611R00</t>
  </si>
  <si>
    <t>Železobeton zákl.desek C 30/37 XA3</t>
  </si>
  <si>
    <t>rampa:</t>
  </si>
  <si>
    <t>19,95*0,12</t>
  </si>
  <si>
    <t>jižní terasa:</t>
  </si>
  <si>
    <t>0,12*84,3</t>
  </si>
  <si>
    <t>273351215R00</t>
  </si>
  <si>
    <t>Bednění stěn základových desek - zřízení</t>
  </si>
  <si>
    <t>m2</t>
  </si>
  <si>
    <t>273351216R00</t>
  </si>
  <si>
    <t>Bednění stěn základových desek - odstranění</t>
  </si>
  <si>
    <t>273362021R00</t>
  </si>
  <si>
    <t>Výztuž základových desek ze svařovaných sití KARI</t>
  </si>
  <si>
    <t>152,34*2</t>
  </si>
  <si>
    <t>289970111R00</t>
  </si>
  <si>
    <t>Vrstva geotextilie Geofiltex 300g/m2</t>
  </si>
  <si>
    <t>viz. situace:</t>
  </si>
  <si>
    <t>1377,9</t>
  </si>
  <si>
    <t>273313511R00</t>
  </si>
  <si>
    <t xml:space="preserve">Beton základových desek prostý C 12/15 </t>
  </si>
  <si>
    <t>podkladní beton, severní opěrná zeď:</t>
  </si>
  <si>
    <t>(13,1+3,13)*1*0,1</t>
  </si>
  <si>
    <t>(17,26+13,1)*1*0,1</t>
  </si>
  <si>
    <t>638,8*0,4</t>
  </si>
  <si>
    <t>273313711R00</t>
  </si>
  <si>
    <t xml:space="preserve">Beton základových desek prostý C 25/30 </t>
  </si>
  <si>
    <t>severní terasa operna zed:</t>
  </si>
  <si>
    <t>základy nepodsklepená část:</t>
  </si>
  <si>
    <t>řez 8:</t>
  </si>
  <si>
    <t>0,3*0,65*14,94</t>
  </si>
  <si>
    <t>0,3*(0,65+0,2+0,15)*16,02</t>
  </si>
  <si>
    <t>severnější stěna:</t>
  </si>
  <si>
    <t>řez 7:</t>
  </si>
  <si>
    <t>0,3*0,65*7,3</t>
  </si>
  <si>
    <t>0,3*1*8,98</t>
  </si>
  <si>
    <t>212755114R00</t>
  </si>
  <si>
    <t>Trativody z drenážních trubek DN 10 cm bez lože</t>
  </si>
  <si>
    <t>m</t>
  </si>
  <si>
    <t>34+34+13,1+13,1+3,13+3,13</t>
  </si>
  <si>
    <t>severní rampa:</t>
  </si>
  <si>
    <t>274351215R00</t>
  </si>
  <si>
    <t>Bednění stěn základových pasů - zřízení</t>
  </si>
  <si>
    <t>severní terasa + rampa:</t>
  </si>
  <si>
    <t>(34,13)*2*1,82</t>
  </si>
  <si>
    <t>(16,28)*2*1,82</t>
  </si>
  <si>
    <t>jižní rampa:</t>
  </si>
  <si>
    <t>u budovy:</t>
  </si>
  <si>
    <t>1*1,3*(7,03+1,7+13,45+1,5+3,5)</t>
  </si>
  <si>
    <t>ve dvoře:</t>
  </si>
  <si>
    <t>2*1,3*(7,03+1,7+13,45+1,5+3,5)</t>
  </si>
  <si>
    <t>274351216R00</t>
  </si>
  <si>
    <t>Bednění stěn základových pasů - odstranění</t>
  </si>
  <si>
    <t>274313711R00</t>
  </si>
  <si>
    <t>Beton základových pasů prostý C 25/30</t>
  </si>
  <si>
    <t>plocha trávníku:</t>
  </si>
  <si>
    <t>275,8</t>
  </si>
  <si>
    <t>274361721R00</t>
  </si>
  <si>
    <t>Výztuž základových pasů z oceli 10 425 (BSt 500 S)</t>
  </si>
  <si>
    <t>dle výpisu statiky:</t>
  </si>
  <si>
    <t>32,4828*0,05</t>
  </si>
  <si>
    <t>bude upřesněno:</t>
  </si>
  <si>
    <t>RX1</t>
  </si>
  <si>
    <t>Schodiště venkovní na terasu 1.32</t>
  </si>
  <si>
    <t>kpl</t>
  </si>
  <si>
    <t>998011003R00</t>
  </si>
  <si>
    <t>Přesun hmot pro budovy zděné výšky do 24 m</t>
  </si>
  <si>
    <t>240</t>
  </si>
  <si>
    <t>další rozdělení:-10</t>
  </si>
  <si>
    <t>přesun fasády do 1. etapy:-(41+21)</t>
  </si>
  <si>
    <t>711112002RZ1</t>
  </si>
  <si>
    <t>Izolace proti vlhkosti svislá asf. lak, za studena, 1x nátěr - včetné dodávky asfaltového laku</t>
  </si>
  <si>
    <t>terasa sever:</t>
  </si>
  <si>
    <t>(1,82+0,65)*(34,125-0,5-2,495-0,6+13,1+3,13)</t>
  </si>
  <si>
    <t>terasa jih:</t>
  </si>
  <si>
    <t>1*2*(7,03+1,7+13,45+1,5+3,5)</t>
  </si>
  <si>
    <t>711210020RA0</t>
  </si>
  <si>
    <t>Stěrka hydroizolační těsnicí hmotou</t>
  </si>
  <si>
    <t>711150012RA0</t>
  </si>
  <si>
    <t>Izolace proti vodě svislá přitavená, 1x</t>
  </si>
  <si>
    <t>998711101R00</t>
  </si>
  <si>
    <t>Přesun hmot pro izolace proti vodě, pro opěrné zdi</t>
  </si>
  <si>
    <t>76600-001</t>
  </si>
  <si>
    <t>01/18+02/14 Betonový květník 1500x650x675 mm, dle PD</t>
  </si>
  <si>
    <t>kus</t>
  </si>
  <si>
    <t>16</t>
  </si>
  <si>
    <t>zrušení květníků 24.4.2019:-3</t>
  </si>
  <si>
    <t>76700-001</t>
  </si>
  <si>
    <t>Z 1/4 Vnější zábradlí na terase, dle PD, kompletní provede</t>
  </si>
  <si>
    <t>Z 1/5 Madlo a vodící tyč - vnější, dle PD, kompletní provede</t>
  </si>
  <si>
    <t>Z 1/6 Zábradlí s vodící tyčí - vnější, dle PD, kompletní provede</t>
  </si>
  <si>
    <t>005111020R</t>
  </si>
  <si>
    <t>Osázení betonových truhlíků, dle sadových úprav</t>
  </si>
  <si>
    <t/>
  </si>
  <si>
    <t>SUM</t>
  </si>
  <si>
    <t>POPUZIV</t>
  </si>
  <si>
    <t>END</t>
  </si>
  <si>
    <r>
      <rPr>
        <b/>
        <sz val="11"/>
        <color theme="1"/>
        <rFont val="Calibri"/>
        <family val="2"/>
        <charset val="238"/>
        <scheme val="minor"/>
      </rPr>
      <t xml:space="preserve">Čestné prohlášení.
</t>
    </r>
    <r>
      <rPr>
        <sz val="10"/>
        <rFont val="Arial CE"/>
        <charset val="238"/>
      </rPr>
      <t xml:space="preserve">Čestně prohlašuji, že ceny individuálně stanovené byly určeny za těchto podmínek a na základě této metodiky:
v případech,kdy nelze použít standardní materiály nebo technologii obsažené v cenové soustavě, jsou požity ceny individuálně stanovené.
Ceny byly stanoveny na základě cen v místě a čase obvyklé, kalkulace případně průzkumu trhu. Potřeba použití takovýchto položek vyplývá z technických požadavků na stavbu.
Ing. arch. Tomáš Jurák
</t>
    </r>
  </si>
  <si>
    <t>Rekonstrukce severního křídla kláštera sv.Alžběty</t>
  </si>
  <si>
    <t>par.č. 762,k.ú. Štýřice (610186), ul.Kamenná 36, 639 00 Brno-Štýřice</t>
  </si>
  <si>
    <t>Položkový rozpočet - 2b. fáze</t>
  </si>
  <si>
    <t>SO 01</t>
  </si>
  <si>
    <t>KLÁŠTER - par.č. 762,k.ú. Štýřice (610186), ul.Kamenná 36, 639 00 Brno-Štýřice</t>
  </si>
  <si>
    <t>2b. fáze - stavební rozpočet</t>
  </si>
  <si>
    <t>SYNER, s.r.o.</t>
  </si>
  <si>
    <t>Dr. Milady Horákové 580/7, Liberec IV-Pernštýn</t>
  </si>
  <si>
    <t>Liberec</t>
  </si>
  <si>
    <t>48292516</t>
  </si>
  <si>
    <t>CZ48292516</t>
  </si>
  <si>
    <t>460 01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</si>
</sst>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4" borderId="6" xfId="0" applyNumberFormat="1" applyFont="1" applyFill="1" applyBorder="1" applyAlignment="1" applyProtection="1">
      <alignment horizontal="righ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5" borderId="10" xfId="0" applyFont="1" applyFill="1" applyBorder="1"/>
    <xf numFmtId="0" fontId="8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9" xfId="0" applyNumberFormat="1" applyFont="1" applyBorder="1" applyAlignment="1">
      <alignment horizontal="center" vertical="center"/>
    </xf>
    <xf numFmtId="4" fontId="8" fillId="0" borderId="39" xfId="0" applyNumberFormat="1" applyFont="1" applyBorder="1" applyAlignment="1">
      <alignment vertical="center"/>
    </xf>
    <xf numFmtId="4" fontId="8" fillId="5" borderId="39" xfId="0" applyNumberFormat="1" applyFont="1" applyFill="1" applyBorder="1" applyAlignment="1">
      <alignment horizontal="center"/>
    </xf>
    <xf numFmtId="4" fontId="8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5" xfId="0" applyFill="1" applyBorder="1" applyAlignment="1">
      <alignment vertical="top"/>
    </xf>
    <xf numFmtId="0" fontId="0" fillId="3" borderId="46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47" xfId="0" applyFill="1" applyBorder="1"/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5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164" fontId="0" fillId="3" borderId="45" xfId="0" applyNumberFormat="1" applyFill="1" applyBorder="1" applyAlignment="1">
      <alignment vertical="top"/>
    </xf>
    <xf numFmtId="4" fontId="0" fillId="3" borderId="45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vertical="top"/>
    </xf>
    <xf numFmtId="4" fontId="9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0" borderId="0" xfId="2" applyAlignment="1">
      <alignment vertical="top" wrapText="1"/>
    </xf>
    <xf numFmtId="0" fontId="1" fillId="0" borderId="0" xfId="2"/>
    <xf numFmtId="49" fontId="0" fillId="0" borderId="41" xfId="0" applyNumberFormat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9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" fontId="8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9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6" xfId="0" applyNumberFormat="1" applyFont="1" applyFill="1" applyBorder="1" applyAlignment="1" applyProtection="1">
      <alignment horizontal="left" vertical="center"/>
      <protection locked="0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Normální 6" xfId="2" xr:uid="{4854D22F-A95A-427E-ADDB-5AE538B17F3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16\1617_REK_Hospic_Brno-Kamenna_sv-Alzbeta\05_DPS\05_pripominky-RPA\sloucene-rzp\G.1%20polozkovy%20rozpocet__slouceny\1.%20faze%20-%20rozpo&#269;et__SLOUCE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CESTNE-PROHLASENI"/>
      <sheetName val="Stavba"/>
      <sheetName val="VzorPolozky"/>
      <sheetName val=" Pol"/>
      <sheetName val="Z"/>
      <sheetName val="Z1"/>
      <sheetName val="Z-V"/>
      <sheetName val="Z-V1"/>
      <sheetName val="P"/>
      <sheetName val="P1"/>
      <sheetName val="EL1"/>
      <sheetName val="EL2"/>
      <sheetName val="EL3"/>
      <sheetName val="EL4"/>
      <sheetName val="EL5"/>
      <sheetName val="EL6"/>
      <sheetName val="EL7"/>
      <sheetName val="EL8"/>
      <sheetName val="SLB"/>
      <sheetName val="VZT"/>
      <sheetName val="VYT"/>
      <sheetName val="MaR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58434757.240000002</v>
          </cell>
        </row>
        <row r="26">
          <cell r="G26">
            <v>12271299</v>
          </cell>
        </row>
        <row r="29">
          <cell r="G29">
            <v>70706056</v>
          </cell>
          <cell r="J29" t="str">
            <v>CZK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8ED50-967E-4D3E-B550-DF757D3518F9}">
  <dimension ref="A1"/>
  <sheetViews>
    <sheetView workbookViewId="0"/>
  </sheetViews>
  <sheetFormatPr defaultRowHeight="15" x14ac:dyDescent="0.25"/>
  <cols>
    <col min="1" max="1" width="109.85546875" style="201" customWidth="1"/>
    <col min="2" max="16384" width="9.140625" style="201"/>
  </cols>
  <sheetData>
    <row r="1" spans="1:1" ht="161.25" customHeight="1" x14ac:dyDescent="0.25">
      <c r="A1" s="200" t="s">
        <v>213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L15" sqref="L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216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214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43</v>
      </c>
      <c r="C3" s="84"/>
      <c r="D3" s="248" t="s">
        <v>215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220</v>
      </c>
      <c r="E11" s="227"/>
      <c r="F11" s="227"/>
      <c r="G11" s="227"/>
      <c r="H11" s="28" t="s">
        <v>33</v>
      </c>
      <c r="I11" s="94" t="s">
        <v>223</v>
      </c>
      <c r="J11" s="11"/>
    </row>
    <row r="12" spans="1:15" ht="15.75" customHeight="1" x14ac:dyDescent="0.2">
      <c r="A12" s="4"/>
      <c r="B12" s="41"/>
      <c r="C12" s="26"/>
      <c r="D12" s="246" t="s">
        <v>221</v>
      </c>
      <c r="E12" s="246"/>
      <c r="F12" s="246"/>
      <c r="G12" s="246"/>
      <c r="H12" s="28" t="s">
        <v>34</v>
      </c>
      <c r="I12" s="94" t="s">
        <v>224</v>
      </c>
      <c r="J12" s="11"/>
    </row>
    <row r="13" spans="1:15" ht="15.75" customHeight="1" x14ac:dyDescent="0.2">
      <c r="A13" s="4"/>
      <c r="B13" s="42"/>
      <c r="C13" s="93" t="s">
        <v>225</v>
      </c>
      <c r="D13" s="247" t="s">
        <v>222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44"/>
      <c r="H15" s="244"/>
      <c r="I15" s="244" t="s">
        <v>28</v>
      </c>
      <c r="J15" s="24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3"/>
      <c r="F16" s="224"/>
      <c r="G16" s="223"/>
      <c r="H16" s="224"/>
      <c r="I16" s="223">
        <f>SUMIF(F47:F53,A16,I47:I53)+SUMIF(F47:F53,"PSU",I47:I53)</f>
        <v>998725.78</v>
      </c>
      <c r="J16" s="22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3"/>
      <c r="F17" s="224"/>
      <c r="G17" s="223"/>
      <c r="H17" s="224"/>
      <c r="I17" s="223">
        <f>SUMIF(F47:F53,A17,I47:I53)</f>
        <v>476371.64</v>
      </c>
      <c r="J17" s="22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3"/>
      <c r="F18" s="224"/>
      <c r="G18" s="223"/>
      <c r="H18" s="224"/>
      <c r="I18" s="223">
        <f>SUMIF(F47:F53,A18,I47:I53)</f>
        <v>0</v>
      </c>
      <c r="J18" s="225"/>
    </row>
    <row r="19" spans="1:10" ht="23.25" customHeight="1" x14ac:dyDescent="0.2">
      <c r="A19" s="141" t="s">
        <v>62</v>
      </c>
      <c r="B19" s="142" t="s">
        <v>26</v>
      </c>
      <c r="C19" s="58"/>
      <c r="D19" s="59"/>
      <c r="E19" s="223"/>
      <c r="F19" s="224"/>
      <c r="G19" s="223"/>
      <c r="H19" s="224"/>
      <c r="I19" s="223">
        <f>SUMIF(F47:F53,A19,I47:I53)</f>
        <v>3497.6</v>
      </c>
      <c r="J19" s="225"/>
    </row>
    <row r="20" spans="1:10" ht="23.25" customHeight="1" x14ac:dyDescent="0.2">
      <c r="A20" s="141" t="s">
        <v>63</v>
      </c>
      <c r="B20" s="142" t="s">
        <v>27</v>
      </c>
      <c r="C20" s="58"/>
      <c r="D20" s="59"/>
      <c r="E20" s="223"/>
      <c r="F20" s="224"/>
      <c r="G20" s="223"/>
      <c r="H20" s="224"/>
      <c r="I20" s="223">
        <f>SUMIF(F47:F53,A20,I47:I53)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1478595.02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1478595.0199999996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221789.25299999994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3">
        <f>ZakladDPHSniVypocet+ZakladDPHZaklVypocet</f>
        <v>1478595.0199999996</v>
      </c>
      <c r="H28" s="243"/>
      <c r="I28" s="24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1">
        <f>ZakladDPHSni+DPHSni+ZakladDPHZakl+DPHZakl+Zaokrouhleni</f>
        <v>1700384.2729999996</v>
      </c>
      <c r="H29" s="241"/>
      <c r="I29" s="241"/>
      <c r="J29" s="11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43732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11" t="s">
        <v>44</v>
      </c>
      <c r="D39" s="212"/>
      <c r="E39" s="212"/>
      <c r="F39" s="108">
        <f>'Rozpočet Pol'!AC98</f>
        <v>1478595.0199999996</v>
      </c>
      <c r="G39" s="109">
        <f>'Rozpočet Pol'!AD98</f>
        <v>0</v>
      </c>
      <c r="H39" s="110">
        <f>(F39*SazbaDPH1/100)+(G39*SazbaDPH2/100)</f>
        <v>221789.25299999994</v>
      </c>
      <c r="I39" s="110">
        <f>F39+G39+H39</f>
        <v>1700384.2729999996</v>
      </c>
      <c r="J39" s="104">
        <f>IF(CenaCelkemVypocet=0,"",I39/CenaCelkemVypocet*100)</f>
        <v>100</v>
      </c>
    </row>
    <row r="40" spans="1:10" ht="25.5" hidden="1" customHeight="1" x14ac:dyDescent="0.2">
      <c r="A40" s="97"/>
      <c r="B40" s="213" t="s">
        <v>46</v>
      </c>
      <c r="C40" s="214"/>
      <c r="D40" s="214"/>
      <c r="E40" s="215"/>
      <c r="F40" s="111">
        <f>SUMIF(A39:A39,"=1",F39:F39)</f>
        <v>1478595.0199999996</v>
      </c>
      <c r="G40" s="112">
        <f>SUMIF(A39:A39,"=1",G39:G39)</f>
        <v>0</v>
      </c>
      <c r="H40" s="112">
        <f>SUMIF(A39:A39,"=1",H39:H39)</f>
        <v>221789.25299999994</v>
      </c>
      <c r="I40" s="112">
        <f>SUMIF(A39:A39,"=1",I39:I39)</f>
        <v>1700384.2729999996</v>
      </c>
      <c r="J40" s="98">
        <f>SUMIF(A39:A39,"=1",J39:J39)</f>
        <v>100</v>
      </c>
    </row>
    <row r="44" spans="1:10" ht="15.75" x14ac:dyDescent="0.25">
      <c r="B44" s="120" t="s">
        <v>48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216" t="s">
        <v>28</v>
      </c>
      <c r="J46" s="216"/>
    </row>
    <row r="47" spans="1:10" ht="25.5" customHeight="1" x14ac:dyDescent="0.2">
      <c r="A47" s="122"/>
      <c r="B47" s="130" t="s">
        <v>50</v>
      </c>
      <c r="C47" s="218" t="s">
        <v>51</v>
      </c>
      <c r="D47" s="219"/>
      <c r="E47" s="219"/>
      <c r="F47" s="132" t="s">
        <v>23</v>
      </c>
      <c r="G47" s="133"/>
      <c r="H47" s="133"/>
      <c r="I47" s="217">
        <f>'Rozpočet Pol'!G8</f>
        <v>249114.78</v>
      </c>
      <c r="J47" s="217"/>
    </row>
    <row r="48" spans="1:10" ht="25.5" customHeight="1" x14ac:dyDescent="0.2">
      <c r="A48" s="122"/>
      <c r="B48" s="124" t="s">
        <v>52</v>
      </c>
      <c r="C48" s="205" t="s">
        <v>53</v>
      </c>
      <c r="D48" s="206"/>
      <c r="E48" s="206"/>
      <c r="F48" s="134" t="s">
        <v>23</v>
      </c>
      <c r="G48" s="135"/>
      <c r="H48" s="135"/>
      <c r="I48" s="204">
        <f>'Rozpočet Pol'!G21</f>
        <v>565987</v>
      </c>
      <c r="J48" s="204"/>
    </row>
    <row r="49" spans="1:10" ht="25.5" customHeight="1" x14ac:dyDescent="0.2">
      <c r="A49" s="122"/>
      <c r="B49" s="124" t="s">
        <v>54</v>
      </c>
      <c r="C49" s="205" t="s">
        <v>55</v>
      </c>
      <c r="D49" s="206"/>
      <c r="E49" s="206"/>
      <c r="F49" s="134" t="s">
        <v>23</v>
      </c>
      <c r="G49" s="135"/>
      <c r="H49" s="135"/>
      <c r="I49" s="204">
        <f>'Rozpočet Pol'!G73</f>
        <v>183624</v>
      </c>
      <c r="J49" s="204"/>
    </row>
    <row r="50" spans="1:10" ht="25.5" customHeight="1" x14ac:dyDescent="0.2">
      <c r="A50" s="122"/>
      <c r="B50" s="124" t="s">
        <v>56</v>
      </c>
      <c r="C50" s="205" t="s">
        <v>57</v>
      </c>
      <c r="D50" s="206"/>
      <c r="E50" s="206"/>
      <c r="F50" s="134" t="s">
        <v>24</v>
      </c>
      <c r="G50" s="135"/>
      <c r="H50" s="135"/>
      <c r="I50" s="204">
        <f>'Rozpočet Pol'!G78</f>
        <v>131923.62</v>
      </c>
      <c r="J50" s="204"/>
    </row>
    <row r="51" spans="1:10" ht="25.5" customHeight="1" x14ac:dyDescent="0.2">
      <c r="A51" s="122"/>
      <c r="B51" s="124" t="s">
        <v>58</v>
      </c>
      <c r="C51" s="205" t="s">
        <v>59</v>
      </c>
      <c r="D51" s="206"/>
      <c r="E51" s="206"/>
      <c r="F51" s="134" t="s">
        <v>24</v>
      </c>
      <c r="G51" s="135"/>
      <c r="H51" s="135"/>
      <c r="I51" s="204">
        <f>'Rozpočet Pol'!G87</f>
        <v>46889.7</v>
      </c>
      <c r="J51" s="204"/>
    </row>
    <row r="52" spans="1:10" ht="25.5" customHeight="1" x14ac:dyDescent="0.2">
      <c r="A52" s="122"/>
      <c r="B52" s="124" t="s">
        <v>60</v>
      </c>
      <c r="C52" s="205" t="s">
        <v>61</v>
      </c>
      <c r="D52" s="206"/>
      <c r="E52" s="206"/>
      <c r="F52" s="134" t="s">
        <v>24</v>
      </c>
      <c r="G52" s="135"/>
      <c r="H52" s="135"/>
      <c r="I52" s="204">
        <f>'Rozpočet Pol'!G91</f>
        <v>297558.32</v>
      </c>
      <c r="J52" s="204"/>
    </row>
    <row r="53" spans="1:10" ht="25.5" customHeight="1" x14ac:dyDescent="0.2">
      <c r="A53" s="122"/>
      <c r="B53" s="131" t="s">
        <v>62</v>
      </c>
      <c r="C53" s="208" t="s">
        <v>26</v>
      </c>
      <c r="D53" s="209"/>
      <c r="E53" s="209"/>
      <c r="F53" s="136" t="s">
        <v>62</v>
      </c>
      <c r="G53" s="137"/>
      <c r="H53" s="137"/>
      <c r="I53" s="207">
        <f>'Rozpočet Pol'!G95</f>
        <v>3497.6</v>
      </c>
      <c r="J53" s="207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10">
        <f>SUM(I47:I53)</f>
        <v>1478595.02</v>
      </c>
      <c r="J54" s="210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8"/>
  <sheetViews>
    <sheetView workbookViewId="0">
      <selection activeCell="X10" sqref="X1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65</v>
      </c>
    </row>
    <row r="2" spans="1:60" ht="24.95" customHeight="1" x14ac:dyDescent="0.2">
      <c r="A2" s="143" t="s">
        <v>64</v>
      </c>
      <c r="B2" s="202"/>
      <c r="C2" s="268" t="s">
        <v>214</v>
      </c>
      <c r="D2" s="269"/>
      <c r="E2" s="269"/>
      <c r="F2" s="269"/>
      <c r="G2" s="270"/>
      <c r="AE2" t="s">
        <v>66</v>
      </c>
    </row>
    <row r="3" spans="1:60" ht="24.95" customHeight="1" x14ac:dyDescent="0.2">
      <c r="A3" s="144" t="s">
        <v>7</v>
      </c>
      <c r="B3" s="202" t="s">
        <v>217</v>
      </c>
      <c r="C3" s="268" t="s">
        <v>218</v>
      </c>
      <c r="D3" s="269"/>
      <c r="E3" s="269"/>
      <c r="F3" s="269"/>
      <c r="G3" s="270"/>
      <c r="AE3" t="s">
        <v>67</v>
      </c>
    </row>
    <row r="4" spans="1:60" ht="20.25" customHeight="1" x14ac:dyDescent="0.2">
      <c r="A4" s="144" t="s">
        <v>8</v>
      </c>
      <c r="B4" s="202"/>
      <c r="C4" s="268" t="s">
        <v>219</v>
      </c>
      <c r="D4" s="269"/>
      <c r="E4" s="269"/>
      <c r="F4" s="269"/>
      <c r="G4" s="270"/>
      <c r="AE4" t="s">
        <v>68</v>
      </c>
    </row>
    <row r="5" spans="1:60" ht="20.25" customHeight="1" x14ac:dyDescent="0.2">
      <c r="A5" s="145" t="s">
        <v>69</v>
      </c>
      <c r="B5" s="146"/>
      <c r="C5" s="147"/>
      <c r="D5" s="148"/>
      <c r="E5" s="148"/>
      <c r="F5" s="148"/>
      <c r="G5" s="149"/>
      <c r="AE5" t="s">
        <v>70</v>
      </c>
    </row>
    <row r="7" spans="1:60" ht="38.25" x14ac:dyDescent="0.2">
      <c r="A7" s="154" t="s">
        <v>71</v>
      </c>
      <c r="B7" s="155" t="s">
        <v>72</v>
      </c>
      <c r="C7" s="155" t="s">
        <v>73</v>
      </c>
      <c r="D7" s="154" t="s">
        <v>74</v>
      </c>
      <c r="E7" s="154" t="s">
        <v>75</v>
      </c>
      <c r="F7" s="150" t="s">
        <v>76</v>
      </c>
      <c r="G7" s="173" t="s">
        <v>28</v>
      </c>
      <c r="H7" s="174" t="s">
        <v>29</v>
      </c>
      <c r="I7" s="174" t="s">
        <v>77</v>
      </c>
      <c r="J7" s="174" t="s">
        <v>30</v>
      </c>
      <c r="K7" s="174" t="s">
        <v>78</v>
      </c>
      <c r="L7" s="174" t="s">
        <v>79</v>
      </c>
      <c r="M7" s="174" t="s">
        <v>80</v>
      </c>
      <c r="N7" s="174" t="s">
        <v>81</v>
      </c>
      <c r="O7" s="174" t="s">
        <v>82</v>
      </c>
      <c r="P7" s="174" t="s">
        <v>83</v>
      </c>
      <c r="Q7" s="174" t="s">
        <v>84</v>
      </c>
      <c r="R7" s="174" t="s">
        <v>85</v>
      </c>
      <c r="S7" s="174" t="s">
        <v>86</v>
      </c>
      <c r="T7" s="174" t="s">
        <v>87</v>
      </c>
      <c r="U7" s="157" t="s">
        <v>88</v>
      </c>
    </row>
    <row r="8" spans="1:60" x14ac:dyDescent="0.2">
      <c r="A8" s="175" t="s">
        <v>89</v>
      </c>
      <c r="B8" s="176" t="s">
        <v>50</v>
      </c>
      <c r="C8" s="177" t="s">
        <v>51</v>
      </c>
      <c r="D8" s="178"/>
      <c r="E8" s="179"/>
      <c r="F8" s="180"/>
      <c r="G8" s="180">
        <f>SUMIF(AE9:AE20,"&lt;&gt;NOR",G9:G20)</f>
        <v>249114.78</v>
      </c>
      <c r="H8" s="180"/>
      <c r="I8" s="180">
        <f>SUM(I9:I20)</f>
        <v>0</v>
      </c>
      <c r="J8" s="180"/>
      <c r="K8" s="180">
        <f>SUM(K9:K20)</f>
        <v>0</v>
      </c>
      <c r="L8" s="180"/>
      <c r="M8" s="180">
        <f>SUM(M9:M20)</f>
        <v>286481.99699999997</v>
      </c>
      <c r="N8" s="156"/>
      <c r="O8" s="156">
        <f>SUM(O9:O20)</f>
        <v>324.18</v>
      </c>
      <c r="P8" s="156"/>
      <c r="Q8" s="156">
        <f>SUM(Q9:Q20)</f>
        <v>0</v>
      </c>
      <c r="R8" s="156"/>
      <c r="S8" s="156"/>
      <c r="T8" s="175"/>
      <c r="U8" s="156">
        <f>SUM(U9:U20)</f>
        <v>535.41</v>
      </c>
      <c r="AE8" t="s">
        <v>90</v>
      </c>
    </row>
    <row r="9" spans="1:60" outlineLevel="1" x14ac:dyDescent="0.2">
      <c r="A9" s="152">
        <v>1</v>
      </c>
      <c r="B9" s="158" t="s">
        <v>91</v>
      </c>
      <c r="C9" s="193" t="s">
        <v>92</v>
      </c>
      <c r="D9" s="160" t="s">
        <v>93</v>
      </c>
      <c r="E9" s="167">
        <v>73.338999999999999</v>
      </c>
      <c r="F9" s="170">
        <v>237.72749999999999</v>
      </c>
      <c r="G9" s="171">
        <f t="shared" ref="G9:G14" si="0">ROUND(E9*F9,2)</f>
        <v>17434.7</v>
      </c>
      <c r="H9" s="170"/>
      <c r="I9" s="171">
        <f t="shared" ref="I9:I14" si="1">ROUND(E9*H9,2)</f>
        <v>0</v>
      </c>
      <c r="J9" s="170"/>
      <c r="K9" s="171">
        <f t="shared" ref="K9:K14" si="2">ROUND(E9*J9,2)</f>
        <v>0</v>
      </c>
      <c r="L9" s="171">
        <v>15</v>
      </c>
      <c r="M9" s="171">
        <f t="shared" ref="M9:M14" si="3">G9*(1+L9/100)</f>
        <v>20049.904999999999</v>
      </c>
      <c r="N9" s="161">
        <v>0</v>
      </c>
      <c r="O9" s="161">
        <f t="shared" ref="O9:O14" si="4">ROUND(E9*N9,5)</f>
        <v>0</v>
      </c>
      <c r="P9" s="161">
        <v>0</v>
      </c>
      <c r="Q9" s="161">
        <f t="shared" ref="Q9:Q14" si="5">ROUND(E9*P9,5)</f>
        <v>0</v>
      </c>
      <c r="R9" s="161"/>
      <c r="S9" s="161"/>
      <c r="T9" s="162">
        <v>0.1</v>
      </c>
      <c r="U9" s="161">
        <f t="shared" ref="U9:U14" si="6">ROUND(E9*T9,2)</f>
        <v>7.33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8" t="s">
        <v>95</v>
      </c>
      <c r="C10" s="193" t="s">
        <v>96</v>
      </c>
      <c r="D10" s="160" t="s">
        <v>93</v>
      </c>
      <c r="E10" s="167">
        <v>73.338999999999999</v>
      </c>
      <c r="F10" s="170">
        <v>14.26365</v>
      </c>
      <c r="G10" s="171">
        <f t="shared" si="0"/>
        <v>1046.08</v>
      </c>
      <c r="H10" s="170"/>
      <c r="I10" s="171">
        <f t="shared" si="1"/>
        <v>0</v>
      </c>
      <c r="J10" s="170"/>
      <c r="K10" s="171">
        <f t="shared" si="2"/>
        <v>0</v>
      </c>
      <c r="L10" s="171">
        <v>15</v>
      </c>
      <c r="M10" s="171">
        <f t="shared" si="3"/>
        <v>1202.9919999999997</v>
      </c>
      <c r="N10" s="161">
        <v>0</v>
      </c>
      <c r="O10" s="161">
        <f t="shared" si="4"/>
        <v>0</v>
      </c>
      <c r="P10" s="161">
        <v>0</v>
      </c>
      <c r="Q10" s="161">
        <f t="shared" si="5"/>
        <v>0</v>
      </c>
      <c r="R10" s="161"/>
      <c r="S10" s="161"/>
      <c r="T10" s="162">
        <v>4.3099999999999999E-2</v>
      </c>
      <c r="U10" s="161">
        <f t="shared" si="6"/>
        <v>3.16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94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97</v>
      </c>
      <c r="C11" s="193" t="s">
        <v>98</v>
      </c>
      <c r="D11" s="160" t="s">
        <v>93</v>
      </c>
      <c r="E11" s="167">
        <v>73.338999999999999</v>
      </c>
      <c r="F11" s="170">
        <v>171.16379999999998</v>
      </c>
      <c r="G11" s="171">
        <f t="shared" si="0"/>
        <v>12552.98</v>
      </c>
      <c r="H11" s="170"/>
      <c r="I11" s="171">
        <f t="shared" si="1"/>
        <v>0</v>
      </c>
      <c r="J11" s="170"/>
      <c r="K11" s="171">
        <f t="shared" si="2"/>
        <v>0</v>
      </c>
      <c r="L11" s="171">
        <v>15</v>
      </c>
      <c r="M11" s="171">
        <f t="shared" si="3"/>
        <v>14435.926999999998</v>
      </c>
      <c r="N11" s="161">
        <v>0</v>
      </c>
      <c r="O11" s="161">
        <f t="shared" si="4"/>
        <v>0</v>
      </c>
      <c r="P11" s="161">
        <v>0</v>
      </c>
      <c r="Q11" s="161">
        <f t="shared" si="5"/>
        <v>0</v>
      </c>
      <c r="R11" s="161"/>
      <c r="S11" s="161"/>
      <c r="T11" s="162">
        <v>1.0999999999999999E-2</v>
      </c>
      <c r="U11" s="161">
        <f t="shared" si="6"/>
        <v>0.81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94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2">
        <v>4</v>
      </c>
      <c r="B12" s="158" t="s">
        <v>99</v>
      </c>
      <c r="C12" s="193" t="s">
        <v>100</v>
      </c>
      <c r="D12" s="160" t="s">
        <v>93</v>
      </c>
      <c r="E12" s="167">
        <v>73.338999999999999</v>
      </c>
      <c r="F12" s="170">
        <v>7.6072799999999994</v>
      </c>
      <c r="G12" s="171">
        <f t="shared" si="0"/>
        <v>557.91</v>
      </c>
      <c r="H12" s="170"/>
      <c r="I12" s="171">
        <f t="shared" si="1"/>
        <v>0</v>
      </c>
      <c r="J12" s="170"/>
      <c r="K12" s="171">
        <f t="shared" si="2"/>
        <v>0</v>
      </c>
      <c r="L12" s="171">
        <v>15</v>
      </c>
      <c r="M12" s="171">
        <f t="shared" si="3"/>
        <v>641.59649999999988</v>
      </c>
      <c r="N12" s="161">
        <v>0</v>
      </c>
      <c r="O12" s="161">
        <f t="shared" si="4"/>
        <v>0</v>
      </c>
      <c r="P12" s="161">
        <v>0</v>
      </c>
      <c r="Q12" s="161">
        <f t="shared" si="5"/>
        <v>0</v>
      </c>
      <c r="R12" s="161"/>
      <c r="S12" s="161"/>
      <c r="T12" s="162">
        <v>0</v>
      </c>
      <c r="U12" s="161">
        <f t="shared" si="6"/>
        <v>0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101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>
        <v>5</v>
      </c>
      <c r="B13" s="158" t="s">
        <v>102</v>
      </c>
      <c r="C13" s="193" t="s">
        <v>103</v>
      </c>
      <c r="D13" s="160" t="s">
        <v>93</v>
      </c>
      <c r="E13" s="167">
        <v>73.338999999999999</v>
      </c>
      <c r="F13" s="170">
        <v>209.2002</v>
      </c>
      <c r="G13" s="171">
        <f t="shared" si="0"/>
        <v>15342.53</v>
      </c>
      <c r="H13" s="170"/>
      <c r="I13" s="171">
        <f t="shared" si="1"/>
        <v>0</v>
      </c>
      <c r="J13" s="170"/>
      <c r="K13" s="171">
        <f t="shared" si="2"/>
        <v>0</v>
      </c>
      <c r="L13" s="171">
        <v>15</v>
      </c>
      <c r="M13" s="171">
        <f t="shared" si="3"/>
        <v>17643.909499999998</v>
      </c>
      <c r="N13" s="161">
        <v>0</v>
      </c>
      <c r="O13" s="161">
        <f t="shared" si="4"/>
        <v>0</v>
      </c>
      <c r="P13" s="161">
        <v>0</v>
      </c>
      <c r="Q13" s="161">
        <f t="shared" si="5"/>
        <v>0</v>
      </c>
      <c r="R13" s="161"/>
      <c r="S13" s="161"/>
      <c r="T13" s="162">
        <v>0</v>
      </c>
      <c r="U13" s="161">
        <f t="shared" si="6"/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94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>
        <v>6</v>
      </c>
      <c r="B14" s="158" t="s">
        <v>104</v>
      </c>
      <c r="C14" s="193" t="s">
        <v>105</v>
      </c>
      <c r="D14" s="160" t="s">
        <v>93</v>
      </c>
      <c r="E14" s="167">
        <v>147.78</v>
      </c>
      <c r="F14" s="170">
        <v>142.63649999999998</v>
      </c>
      <c r="G14" s="171">
        <f t="shared" si="0"/>
        <v>21078.82</v>
      </c>
      <c r="H14" s="170"/>
      <c r="I14" s="171">
        <f t="shared" si="1"/>
        <v>0</v>
      </c>
      <c r="J14" s="170"/>
      <c r="K14" s="171">
        <f t="shared" si="2"/>
        <v>0</v>
      </c>
      <c r="L14" s="171">
        <v>15</v>
      </c>
      <c r="M14" s="171">
        <f t="shared" si="3"/>
        <v>24240.642999999996</v>
      </c>
      <c r="N14" s="161">
        <v>0</v>
      </c>
      <c r="O14" s="161">
        <f t="shared" si="4"/>
        <v>0</v>
      </c>
      <c r="P14" s="161">
        <v>0</v>
      </c>
      <c r="Q14" s="161">
        <f t="shared" si="5"/>
        <v>0</v>
      </c>
      <c r="R14" s="161"/>
      <c r="S14" s="161"/>
      <c r="T14" s="162">
        <v>2.1949999999999998</v>
      </c>
      <c r="U14" s="161">
        <f t="shared" si="6"/>
        <v>324.38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8"/>
      <c r="C15" s="194" t="s">
        <v>106</v>
      </c>
      <c r="D15" s="163"/>
      <c r="E15" s="168"/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107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4" t="s">
        <v>108</v>
      </c>
      <c r="D16" s="163"/>
      <c r="E16" s="168">
        <v>147.78</v>
      </c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107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7</v>
      </c>
      <c r="B17" s="158" t="s">
        <v>109</v>
      </c>
      <c r="C17" s="193" t="s">
        <v>110</v>
      </c>
      <c r="D17" s="160" t="s">
        <v>93</v>
      </c>
      <c r="E17" s="167">
        <v>147.78</v>
      </c>
      <c r="F17" s="170">
        <v>142.63649999999998</v>
      </c>
      <c r="G17" s="171">
        <f>ROUND(E17*F17,2)</f>
        <v>21078.82</v>
      </c>
      <c r="H17" s="170"/>
      <c r="I17" s="171">
        <f>ROUND(E17*H17,2)</f>
        <v>0</v>
      </c>
      <c r="J17" s="170"/>
      <c r="K17" s="171">
        <f>ROUND(E17*J17,2)</f>
        <v>0</v>
      </c>
      <c r="L17" s="171">
        <v>15</v>
      </c>
      <c r="M17" s="171">
        <f>G17*(1+L17/100)</f>
        <v>24240.642999999996</v>
      </c>
      <c r="N17" s="161">
        <v>1</v>
      </c>
      <c r="O17" s="161">
        <f>ROUND(E17*N17,5)</f>
        <v>147.78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111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58" t="s">
        <v>109</v>
      </c>
      <c r="C18" s="193" t="s">
        <v>112</v>
      </c>
      <c r="D18" s="160" t="s">
        <v>113</v>
      </c>
      <c r="E18" s="167">
        <v>176.4</v>
      </c>
      <c r="F18" s="170">
        <v>342.32759999999996</v>
      </c>
      <c r="G18" s="171">
        <f>ROUND(E18*F18,2)</f>
        <v>60386.59</v>
      </c>
      <c r="H18" s="170"/>
      <c r="I18" s="171">
        <f>ROUND(E18*H18,2)</f>
        <v>0</v>
      </c>
      <c r="J18" s="170"/>
      <c r="K18" s="171">
        <f>ROUND(E18*J18,2)</f>
        <v>0</v>
      </c>
      <c r="L18" s="171">
        <v>15</v>
      </c>
      <c r="M18" s="171">
        <f>G18*(1+L18/100)</f>
        <v>69444.578499999989</v>
      </c>
      <c r="N18" s="161">
        <v>1</v>
      </c>
      <c r="O18" s="161">
        <f>ROUND(E18*N18,5)</f>
        <v>176.4</v>
      </c>
      <c r="P18" s="161">
        <v>0</v>
      </c>
      <c r="Q18" s="161">
        <f>ROUND(E18*P18,5)</f>
        <v>0</v>
      </c>
      <c r="R18" s="161"/>
      <c r="S18" s="161"/>
      <c r="T18" s="162">
        <v>0</v>
      </c>
      <c r="U18" s="161">
        <f>ROUND(E18*T18,2)</f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111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8"/>
      <c r="C19" s="194" t="s">
        <v>114</v>
      </c>
      <c r="D19" s="163"/>
      <c r="E19" s="168">
        <v>166.66800000000001</v>
      </c>
      <c r="F19" s="171"/>
      <c r="G19" s="171"/>
      <c r="H19" s="171"/>
      <c r="I19" s="171"/>
      <c r="J19" s="171"/>
      <c r="K19" s="171"/>
      <c r="L19" s="171"/>
      <c r="M19" s="171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107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9</v>
      </c>
      <c r="B20" s="158" t="s">
        <v>115</v>
      </c>
      <c r="C20" s="193" t="s">
        <v>116</v>
      </c>
      <c r="D20" s="160" t="s">
        <v>93</v>
      </c>
      <c r="E20" s="167">
        <v>161.19999999999999</v>
      </c>
      <c r="F20" s="170">
        <v>618.0915</v>
      </c>
      <c r="G20" s="171">
        <f>ROUND(E20*F20,2)</f>
        <v>99636.35</v>
      </c>
      <c r="H20" s="170"/>
      <c r="I20" s="171">
        <f>ROUND(E20*H20,2)</f>
        <v>0</v>
      </c>
      <c r="J20" s="170"/>
      <c r="K20" s="171">
        <f>ROUND(E20*J20,2)</f>
        <v>0</v>
      </c>
      <c r="L20" s="171">
        <v>15</v>
      </c>
      <c r="M20" s="171">
        <f>G20*(1+L20/100)</f>
        <v>114581.80249999999</v>
      </c>
      <c r="N20" s="161">
        <v>0</v>
      </c>
      <c r="O20" s="161">
        <f>ROUND(E20*N20,5)</f>
        <v>0</v>
      </c>
      <c r="P20" s="161">
        <v>0</v>
      </c>
      <c r="Q20" s="161">
        <f>ROUND(E20*P20,5)</f>
        <v>0</v>
      </c>
      <c r="R20" s="161"/>
      <c r="S20" s="161"/>
      <c r="T20" s="162">
        <v>1.2390000000000001</v>
      </c>
      <c r="U20" s="161">
        <f>ROUND(E20*T20,2)</f>
        <v>199.73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94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53" t="s">
        <v>89</v>
      </c>
      <c r="B21" s="159" t="s">
        <v>52</v>
      </c>
      <c r="C21" s="195" t="s">
        <v>53</v>
      </c>
      <c r="D21" s="164"/>
      <c r="E21" s="169"/>
      <c r="F21" s="172"/>
      <c r="G21" s="172">
        <f>SUMIF(AE22:AE72,"&lt;&gt;NOR",G22:G72)</f>
        <v>565987</v>
      </c>
      <c r="H21" s="172"/>
      <c r="I21" s="172">
        <f>SUM(I22:I72)</f>
        <v>0</v>
      </c>
      <c r="J21" s="172"/>
      <c r="K21" s="172">
        <f>SUM(K22:K72)</f>
        <v>0</v>
      </c>
      <c r="L21" s="172"/>
      <c r="M21" s="172">
        <f>SUM(M22:M72)</f>
        <v>650885.04999999993</v>
      </c>
      <c r="N21" s="165"/>
      <c r="O21" s="165">
        <f>SUM(O22:O72)</f>
        <v>172.62460000000002</v>
      </c>
      <c r="P21" s="165"/>
      <c r="Q21" s="165">
        <f>SUM(Q22:Q72)</f>
        <v>0</v>
      </c>
      <c r="R21" s="165"/>
      <c r="S21" s="165"/>
      <c r="T21" s="166"/>
      <c r="U21" s="165">
        <f>SUM(U22:U72)</f>
        <v>603.62</v>
      </c>
      <c r="AE21" t="s">
        <v>90</v>
      </c>
    </row>
    <row r="22" spans="1:60" outlineLevel="1" x14ac:dyDescent="0.2">
      <c r="A22" s="152">
        <v>10</v>
      </c>
      <c r="B22" s="158" t="s">
        <v>117</v>
      </c>
      <c r="C22" s="193" t="s">
        <v>118</v>
      </c>
      <c r="D22" s="160" t="s">
        <v>93</v>
      </c>
      <c r="E22" s="167">
        <v>12.51</v>
      </c>
      <c r="F22" s="170">
        <v>2623.2</v>
      </c>
      <c r="G22" s="171">
        <f>ROUND(E22*F22,2)</f>
        <v>32816.230000000003</v>
      </c>
      <c r="H22" s="170"/>
      <c r="I22" s="171">
        <f>ROUND(E22*H22,2)</f>
        <v>0</v>
      </c>
      <c r="J22" s="170"/>
      <c r="K22" s="171">
        <f>ROUND(E22*J22,2)</f>
        <v>0</v>
      </c>
      <c r="L22" s="171">
        <v>15</v>
      </c>
      <c r="M22" s="171">
        <f>G22*(1+L22/100)</f>
        <v>37738.664499999999</v>
      </c>
      <c r="N22" s="161">
        <v>2.5249999999999999</v>
      </c>
      <c r="O22" s="161">
        <f>ROUND(E22*N22,5)</f>
        <v>31.58775</v>
      </c>
      <c r="P22" s="161">
        <v>0</v>
      </c>
      <c r="Q22" s="161">
        <f>ROUND(E22*P22,5)</f>
        <v>0</v>
      </c>
      <c r="R22" s="161"/>
      <c r="S22" s="161"/>
      <c r="T22" s="162">
        <v>0.48</v>
      </c>
      <c r="U22" s="161">
        <f>ROUND(E22*T22,2)</f>
        <v>6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4" t="s">
        <v>119</v>
      </c>
      <c r="D23" s="163"/>
      <c r="E23" s="168"/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107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8"/>
      <c r="C24" s="194" t="s">
        <v>120</v>
      </c>
      <c r="D24" s="163"/>
      <c r="E24" s="168">
        <v>2.3940000000000001</v>
      </c>
      <c r="F24" s="171"/>
      <c r="G24" s="171"/>
      <c r="H24" s="171"/>
      <c r="I24" s="171"/>
      <c r="J24" s="171"/>
      <c r="K24" s="171"/>
      <c r="L24" s="171"/>
      <c r="M24" s="171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107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8"/>
      <c r="C25" s="194" t="s">
        <v>121</v>
      </c>
      <c r="D25" s="163"/>
      <c r="E25" s="168"/>
      <c r="F25" s="171"/>
      <c r="G25" s="171"/>
      <c r="H25" s="171"/>
      <c r="I25" s="171"/>
      <c r="J25" s="171"/>
      <c r="K25" s="171"/>
      <c r="L25" s="171"/>
      <c r="M25" s="171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107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4" t="s">
        <v>122</v>
      </c>
      <c r="D26" s="163"/>
      <c r="E26" s="168">
        <v>10.116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107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11</v>
      </c>
      <c r="B27" s="158" t="s">
        <v>123</v>
      </c>
      <c r="C27" s="193" t="s">
        <v>124</v>
      </c>
      <c r="D27" s="160" t="s">
        <v>125</v>
      </c>
      <c r="E27" s="167">
        <v>19.734999999999999</v>
      </c>
      <c r="F27" s="170">
        <v>546.5</v>
      </c>
      <c r="G27" s="171">
        <f>ROUND(E27*F27,2)</f>
        <v>10785.18</v>
      </c>
      <c r="H27" s="170"/>
      <c r="I27" s="171">
        <f>ROUND(E27*H27,2)</f>
        <v>0</v>
      </c>
      <c r="J27" s="170"/>
      <c r="K27" s="171">
        <f>ROUND(E27*J27,2)</f>
        <v>0</v>
      </c>
      <c r="L27" s="171">
        <v>15</v>
      </c>
      <c r="M27" s="171">
        <f>G27*(1+L27/100)</f>
        <v>12402.956999999999</v>
      </c>
      <c r="N27" s="161">
        <v>3.9199999999999999E-2</v>
      </c>
      <c r="O27" s="161">
        <f>ROUND(E27*N27,5)</f>
        <v>0.77361000000000002</v>
      </c>
      <c r="P27" s="161">
        <v>0</v>
      </c>
      <c r="Q27" s="161">
        <f>ROUND(E27*P27,5)</f>
        <v>0</v>
      </c>
      <c r="R27" s="161"/>
      <c r="S27" s="161"/>
      <c r="T27" s="162">
        <v>1.6</v>
      </c>
      <c r="U27" s="161">
        <f>ROUND(E27*T27,2)</f>
        <v>31.58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94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12</v>
      </c>
      <c r="B28" s="158" t="s">
        <v>126</v>
      </c>
      <c r="C28" s="193" t="s">
        <v>127</v>
      </c>
      <c r="D28" s="160" t="s">
        <v>125</v>
      </c>
      <c r="E28" s="167">
        <v>19.734999999999999</v>
      </c>
      <c r="F28" s="170">
        <v>109.3</v>
      </c>
      <c r="G28" s="171">
        <f>ROUND(E28*F28,2)</f>
        <v>2157.04</v>
      </c>
      <c r="H28" s="170"/>
      <c r="I28" s="171">
        <f>ROUND(E28*H28,2)</f>
        <v>0</v>
      </c>
      <c r="J28" s="170"/>
      <c r="K28" s="171">
        <f>ROUND(E28*J28,2)</f>
        <v>0</v>
      </c>
      <c r="L28" s="171">
        <v>15</v>
      </c>
      <c r="M28" s="171">
        <f>G28*(1+L28/100)</f>
        <v>2480.5959999999995</v>
      </c>
      <c r="N28" s="161">
        <v>0</v>
      </c>
      <c r="O28" s="161">
        <f>ROUND(E28*N28,5)</f>
        <v>0</v>
      </c>
      <c r="P28" s="161">
        <v>0</v>
      </c>
      <c r="Q28" s="161">
        <f>ROUND(E28*P28,5)</f>
        <v>0</v>
      </c>
      <c r="R28" s="161"/>
      <c r="S28" s="161"/>
      <c r="T28" s="162">
        <v>0.32</v>
      </c>
      <c r="U28" s="161">
        <f>ROUND(E28*T28,2)</f>
        <v>6.32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13</v>
      </c>
      <c r="B29" s="158" t="s">
        <v>128</v>
      </c>
      <c r="C29" s="193" t="s">
        <v>129</v>
      </c>
      <c r="D29" s="160" t="s">
        <v>113</v>
      </c>
      <c r="E29" s="167">
        <v>0.56440000000000001</v>
      </c>
      <c r="F29" s="170">
        <v>22953</v>
      </c>
      <c r="G29" s="171">
        <f>ROUND(E29*F29,2)</f>
        <v>12954.67</v>
      </c>
      <c r="H29" s="170"/>
      <c r="I29" s="171">
        <f>ROUND(E29*H29,2)</f>
        <v>0</v>
      </c>
      <c r="J29" s="170"/>
      <c r="K29" s="171">
        <f>ROUND(E29*J29,2)</f>
        <v>0</v>
      </c>
      <c r="L29" s="171">
        <v>15</v>
      </c>
      <c r="M29" s="171">
        <f>G29*(1+L29/100)</f>
        <v>14897.870499999999</v>
      </c>
      <c r="N29" s="161">
        <v>1.0570200000000001</v>
      </c>
      <c r="O29" s="161">
        <f>ROUND(E29*N29,5)</f>
        <v>0.59658</v>
      </c>
      <c r="P29" s="161">
        <v>0</v>
      </c>
      <c r="Q29" s="161">
        <f>ROUND(E29*P29,5)</f>
        <v>0</v>
      </c>
      <c r="R29" s="161"/>
      <c r="S29" s="161"/>
      <c r="T29" s="162">
        <v>15.231</v>
      </c>
      <c r="U29" s="161">
        <f>ROUND(E29*T29,2)</f>
        <v>8.6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94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8"/>
      <c r="C30" s="194" t="s">
        <v>130</v>
      </c>
      <c r="D30" s="163"/>
      <c r="E30" s="168">
        <v>304.68</v>
      </c>
      <c r="F30" s="171"/>
      <c r="G30" s="171"/>
      <c r="H30" s="171"/>
      <c r="I30" s="171"/>
      <c r="J30" s="171"/>
      <c r="K30" s="171"/>
      <c r="L30" s="171"/>
      <c r="M30" s="171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107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14</v>
      </c>
      <c r="B31" s="158" t="s">
        <v>131</v>
      </c>
      <c r="C31" s="193" t="s">
        <v>132</v>
      </c>
      <c r="D31" s="160" t="s">
        <v>125</v>
      </c>
      <c r="E31" s="167">
        <v>81.540000000000006</v>
      </c>
      <c r="F31" s="170">
        <v>54.65</v>
      </c>
      <c r="G31" s="171">
        <f>ROUND(E31*F31,2)</f>
        <v>4456.16</v>
      </c>
      <c r="H31" s="170"/>
      <c r="I31" s="171">
        <f>ROUND(E31*H31,2)</f>
        <v>0</v>
      </c>
      <c r="J31" s="170"/>
      <c r="K31" s="171">
        <f>ROUND(E31*J31,2)</f>
        <v>0</v>
      </c>
      <c r="L31" s="171">
        <v>15</v>
      </c>
      <c r="M31" s="171">
        <f>G31*(1+L31/100)</f>
        <v>5124.5839999999998</v>
      </c>
      <c r="N31" s="161">
        <v>5.0000000000000001E-4</v>
      </c>
      <c r="O31" s="161">
        <f>ROUND(E31*N31,5)</f>
        <v>4.0770000000000001E-2</v>
      </c>
      <c r="P31" s="161">
        <v>0</v>
      </c>
      <c r="Q31" s="161">
        <f>ROUND(E31*P31,5)</f>
        <v>0</v>
      </c>
      <c r="R31" s="161"/>
      <c r="S31" s="161"/>
      <c r="T31" s="162">
        <v>9.4E-2</v>
      </c>
      <c r="U31" s="161">
        <f>ROUND(E31*T31,2)</f>
        <v>7.66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94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8"/>
      <c r="C32" s="194" t="s">
        <v>133</v>
      </c>
      <c r="D32" s="163"/>
      <c r="E32" s="168"/>
      <c r="F32" s="171"/>
      <c r="G32" s="171"/>
      <c r="H32" s="171"/>
      <c r="I32" s="171"/>
      <c r="J32" s="171"/>
      <c r="K32" s="171"/>
      <c r="L32" s="171"/>
      <c r="M32" s="171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107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8"/>
      <c r="C33" s="194" t="s">
        <v>134</v>
      </c>
      <c r="D33" s="163"/>
      <c r="E33" s="168">
        <v>1377.9</v>
      </c>
      <c r="F33" s="171"/>
      <c r="G33" s="171"/>
      <c r="H33" s="171"/>
      <c r="I33" s="171"/>
      <c r="J33" s="171"/>
      <c r="K33" s="171"/>
      <c r="L33" s="171"/>
      <c r="M33" s="171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107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15</v>
      </c>
      <c r="B34" s="158" t="s">
        <v>135</v>
      </c>
      <c r="C34" s="193" t="s">
        <v>136</v>
      </c>
      <c r="D34" s="160" t="s">
        <v>93</v>
      </c>
      <c r="E34" s="167">
        <v>4.6589999999999998</v>
      </c>
      <c r="F34" s="170">
        <v>2513.9</v>
      </c>
      <c r="G34" s="171">
        <f>ROUND(E34*F34,2)</f>
        <v>11712.26</v>
      </c>
      <c r="H34" s="170"/>
      <c r="I34" s="171">
        <f>ROUND(E34*H34,2)</f>
        <v>0</v>
      </c>
      <c r="J34" s="170"/>
      <c r="K34" s="171">
        <f>ROUND(E34*J34,2)</f>
        <v>0</v>
      </c>
      <c r="L34" s="171">
        <v>15</v>
      </c>
      <c r="M34" s="171">
        <f>G34*(1+L34/100)</f>
        <v>13469.098999999998</v>
      </c>
      <c r="N34" s="161">
        <v>2.5249999999999999</v>
      </c>
      <c r="O34" s="161">
        <f>ROUND(E34*N34,5)</f>
        <v>11.76398</v>
      </c>
      <c r="P34" s="161">
        <v>0</v>
      </c>
      <c r="Q34" s="161">
        <f>ROUND(E34*P34,5)</f>
        <v>0</v>
      </c>
      <c r="R34" s="161"/>
      <c r="S34" s="161"/>
      <c r="T34" s="162">
        <v>0.47699999999999998</v>
      </c>
      <c r="U34" s="161">
        <f>ROUND(E34*T34,2)</f>
        <v>2.2200000000000002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4" t="s">
        <v>137</v>
      </c>
      <c r="D35" s="163"/>
      <c r="E35" s="168"/>
      <c r="F35" s="171"/>
      <c r="G35" s="171"/>
      <c r="H35" s="171"/>
      <c r="I35" s="171"/>
      <c r="J35" s="171"/>
      <c r="K35" s="171"/>
      <c r="L35" s="171"/>
      <c r="M35" s="171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8"/>
      <c r="C36" s="194" t="s">
        <v>138</v>
      </c>
      <c r="D36" s="163"/>
      <c r="E36" s="168">
        <v>1.623</v>
      </c>
      <c r="F36" s="171"/>
      <c r="G36" s="171"/>
      <c r="H36" s="171"/>
      <c r="I36" s="171"/>
      <c r="J36" s="171"/>
      <c r="K36" s="171"/>
      <c r="L36" s="171"/>
      <c r="M36" s="171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107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4" t="s">
        <v>139</v>
      </c>
      <c r="D37" s="163"/>
      <c r="E37" s="168">
        <v>3.036</v>
      </c>
      <c r="F37" s="171"/>
      <c r="G37" s="171"/>
      <c r="H37" s="171"/>
      <c r="I37" s="171"/>
      <c r="J37" s="171"/>
      <c r="K37" s="171"/>
      <c r="L37" s="171"/>
      <c r="M37" s="171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107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16</v>
      </c>
      <c r="B38" s="158" t="s">
        <v>123</v>
      </c>
      <c r="C38" s="193" t="s">
        <v>124</v>
      </c>
      <c r="D38" s="160" t="s">
        <v>125</v>
      </c>
      <c r="E38" s="167">
        <v>29.544</v>
      </c>
      <c r="F38" s="170">
        <v>546.5</v>
      </c>
      <c r="G38" s="171">
        <f>ROUND(E38*F38,2)</f>
        <v>16145.8</v>
      </c>
      <c r="H38" s="170"/>
      <c r="I38" s="171">
        <f>ROUND(E38*H38,2)</f>
        <v>0</v>
      </c>
      <c r="J38" s="170"/>
      <c r="K38" s="171">
        <f>ROUND(E38*J38,2)</f>
        <v>0</v>
      </c>
      <c r="L38" s="171">
        <v>15</v>
      </c>
      <c r="M38" s="171">
        <f>G38*(1+L38/100)</f>
        <v>18567.669999999998</v>
      </c>
      <c r="N38" s="161">
        <v>3.9199999999999999E-2</v>
      </c>
      <c r="O38" s="161">
        <f>ROUND(E38*N38,5)</f>
        <v>1.15812</v>
      </c>
      <c r="P38" s="161">
        <v>0</v>
      </c>
      <c r="Q38" s="161">
        <f>ROUND(E38*P38,5)</f>
        <v>0</v>
      </c>
      <c r="R38" s="161"/>
      <c r="S38" s="161"/>
      <c r="T38" s="162">
        <v>1.6</v>
      </c>
      <c r="U38" s="161">
        <f>ROUND(E38*T38,2)</f>
        <v>47.27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4" t="s">
        <v>133</v>
      </c>
      <c r="D39" s="163"/>
      <c r="E39" s="168"/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107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4" t="s">
        <v>140</v>
      </c>
      <c r="D40" s="163"/>
      <c r="E40" s="168">
        <v>255.52</v>
      </c>
      <c r="F40" s="171"/>
      <c r="G40" s="171"/>
      <c r="H40" s="171"/>
      <c r="I40" s="171"/>
      <c r="J40" s="171"/>
      <c r="K40" s="171"/>
      <c r="L40" s="171"/>
      <c r="M40" s="171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107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17</v>
      </c>
      <c r="B41" s="158" t="s">
        <v>126</v>
      </c>
      <c r="C41" s="193" t="s">
        <v>127</v>
      </c>
      <c r="D41" s="160" t="s">
        <v>125</v>
      </c>
      <c r="E41" s="167">
        <v>29.544</v>
      </c>
      <c r="F41" s="170">
        <v>109.3</v>
      </c>
      <c r="G41" s="171">
        <f>ROUND(E41*F41,2)</f>
        <v>3229.16</v>
      </c>
      <c r="H41" s="170"/>
      <c r="I41" s="171">
        <f>ROUND(E41*H41,2)</f>
        <v>0</v>
      </c>
      <c r="J41" s="170"/>
      <c r="K41" s="171">
        <f>ROUND(E41*J41,2)</f>
        <v>0</v>
      </c>
      <c r="L41" s="171">
        <v>15</v>
      </c>
      <c r="M41" s="171">
        <f>G41*(1+L41/100)</f>
        <v>3713.5339999999997</v>
      </c>
      <c r="N41" s="161">
        <v>0</v>
      </c>
      <c r="O41" s="161">
        <f>ROUND(E41*N41,5)</f>
        <v>0</v>
      </c>
      <c r="P41" s="161">
        <v>0</v>
      </c>
      <c r="Q41" s="161">
        <f>ROUND(E41*P41,5)</f>
        <v>0</v>
      </c>
      <c r="R41" s="161"/>
      <c r="S41" s="161"/>
      <c r="T41" s="162">
        <v>0.32</v>
      </c>
      <c r="U41" s="161">
        <f>ROUND(E41*T41,2)</f>
        <v>9.4499999999999993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94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18</v>
      </c>
      <c r="B42" s="158" t="s">
        <v>141</v>
      </c>
      <c r="C42" s="193" t="s">
        <v>142</v>
      </c>
      <c r="D42" s="160" t="s">
        <v>93</v>
      </c>
      <c r="E42" s="167">
        <v>11.8368</v>
      </c>
      <c r="F42" s="170">
        <v>2513.9</v>
      </c>
      <c r="G42" s="171">
        <f>ROUND(E42*F42,2)</f>
        <v>29756.53</v>
      </c>
      <c r="H42" s="170"/>
      <c r="I42" s="171">
        <f>ROUND(E42*H42,2)</f>
        <v>0</v>
      </c>
      <c r="J42" s="170"/>
      <c r="K42" s="171">
        <f>ROUND(E42*J42,2)</f>
        <v>0</v>
      </c>
      <c r="L42" s="171">
        <v>15</v>
      </c>
      <c r="M42" s="171">
        <f>G42*(1+L42/100)</f>
        <v>34220.009499999993</v>
      </c>
      <c r="N42" s="161">
        <v>2.5249999999999999</v>
      </c>
      <c r="O42" s="161">
        <f>ROUND(E42*N42,5)</f>
        <v>29.887920000000001</v>
      </c>
      <c r="P42" s="161">
        <v>0</v>
      </c>
      <c r="Q42" s="161">
        <f>ROUND(E42*P42,5)</f>
        <v>0</v>
      </c>
      <c r="R42" s="161"/>
      <c r="S42" s="161"/>
      <c r="T42" s="162">
        <v>0.47699999999999998</v>
      </c>
      <c r="U42" s="161">
        <f>ROUND(E42*T42,2)</f>
        <v>5.65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4" t="s">
        <v>143</v>
      </c>
      <c r="D43" s="163"/>
      <c r="E43" s="168"/>
      <c r="F43" s="171"/>
      <c r="G43" s="171"/>
      <c r="H43" s="171"/>
      <c r="I43" s="171"/>
      <c r="J43" s="171"/>
      <c r="K43" s="171"/>
      <c r="L43" s="171"/>
      <c r="M43" s="171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107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4" t="s">
        <v>144</v>
      </c>
      <c r="D44" s="163"/>
      <c r="E44" s="168"/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107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8"/>
      <c r="C45" s="194" t="s">
        <v>145</v>
      </c>
      <c r="D45" s="163"/>
      <c r="E45" s="168"/>
      <c r="F45" s="171"/>
      <c r="G45" s="171"/>
      <c r="H45" s="171"/>
      <c r="I45" s="171"/>
      <c r="J45" s="171"/>
      <c r="K45" s="171"/>
      <c r="L45" s="171"/>
      <c r="M45" s="171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107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8"/>
      <c r="C46" s="194" t="s">
        <v>146</v>
      </c>
      <c r="D46" s="163"/>
      <c r="E46" s="168">
        <v>2.9133</v>
      </c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/>
      <c r="B47" s="158"/>
      <c r="C47" s="194" t="s">
        <v>147</v>
      </c>
      <c r="D47" s="163"/>
      <c r="E47" s="168">
        <v>4.806</v>
      </c>
      <c r="F47" s="171"/>
      <c r="G47" s="171"/>
      <c r="H47" s="171"/>
      <c r="I47" s="171"/>
      <c r="J47" s="171"/>
      <c r="K47" s="171"/>
      <c r="L47" s="171"/>
      <c r="M47" s="171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107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/>
      <c r="B48" s="158"/>
      <c r="C48" s="194" t="s">
        <v>148</v>
      </c>
      <c r="D48" s="163"/>
      <c r="E48" s="168"/>
      <c r="F48" s="171"/>
      <c r="G48" s="171"/>
      <c r="H48" s="171"/>
      <c r="I48" s="171"/>
      <c r="J48" s="171"/>
      <c r="K48" s="171"/>
      <c r="L48" s="171"/>
      <c r="M48" s="171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107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/>
      <c r="B49" s="158"/>
      <c r="C49" s="194" t="s">
        <v>149</v>
      </c>
      <c r="D49" s="163"/>
      <c r="E49" s="168"/>
      <c r="F49" s="171"/>
      <c r="G49" s="171"/>
      <c r="H49" s="171"/>
      <c r="I49" s="171"/>
      <c r="J49" s="171"/>
      <c r="K49" s="171"/>
      <c r="L49" s="171"/>
      <c r="M49" s="171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8"/>
      <c r="C50" s="194" t="s">
        <v>150</v>
      </c>
      <c r="D50" s="163"/>
      <c r="E50" s="168">
        <v>1.4235</v>
      </c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107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8"/>
      <c r="C51" s="194" t="s">
        <v>151</v>
      </c>
      <c r="D51" s="163"/>
      <c r="E51" s="168">
        <v>2.694</v>
      </c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107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19</v>
      </c>
      <c r="B52" s="158" t="s">
        <v>152</v>
      </c>
      <c r="C52" s="193" t="s">
        <v>153</v>
      </c>
      <c r="D52" s="160" t="s">
        <v>154</v>
      </c>
      <c r="E52" s="167">
        <v>100.46</v>
      </c>
      <c r="F52" s="170">
        <v>54.65</v>
      </c>
      <c r="G52" s="171">
        <f>ROUND(E52*F52,2)</f>
        <v>5490.14</v>
      </c>
      <c r="H52" s="170"/>
      <c r="I52" s="171">
        <f>ROUND(E52*H52,2)</f>
        <v>0</v>
      </c>
      <c r="J52" s="170"/>
      <c r="K52" s="171">
        <f>ROUND(E52*J52,2)</f>
        <v>0</v>
      </c>
      <c r="L52" s="171">
        <v>15</v>
      </c>
      <c r="M52" s="171">
        <f>G52*(1+L52/100)</f>
        <v>6313.6610000000001</v>
      </c>
      <c r="N52" s="161">
        <v>7.77E-3</v>
      </c>
      <c r="O52" s="161">
        <f>ROUND(E52*N52,5)</f>
        <v>0.78056999999999999</v>
      </c>
      <c r="P52" s="161">
        <v>0</v>
      </c>
      <c r="Q52" s="161">
        <f>ROUND(E52*P52,5)</f>
        <v>0</v>
      </c>
      <c r="R52" s="161"/>
      <c r="S52" s="161"/>
      <c r="T52" s="162">
        <v>0.05</v>
      </c>
      <c r="U52" s="161">
        <f>ROUND(E52*T52,2)</f>
        <v>5.0199999999999996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/>
      <c r="B53" s="158"/>
      <c r="C53" s="194" t="s">
        <v>155</v>
      </c>
      <c r="D53" s="163"/>
      <c r="E53" s="168">
        <v>100.46</v>
      </c>
      <c r="F53" s="171"/>
      <c r="G53" s="171"/>
      <c r="H53" s="171"/>
      <c r="I53" s="171"/>
      <c r="J53" s="171"/>
      <c r="K53" s="171"/>
      <c r="L53" s="171"/>
      <c r="M53" s="171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107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/>
      <c r="B54" s="158"/>
      <c r="C54" s="194" t="s">
        <v>156</v>
      </c>
      <c r="D54" s="163"/>
      <c r="E54" s="168"/>
      <c r="F54" s="171"/>
      <c r="G54" s="171"/>
      <c r="H54" s="171"/>
      <c r="I54" s="171"/>
      <c r="J54" s="171"/>
      <c r="K54" s="171"/>
      <c r="L54" s="171"/>
      <c r="M54" s="171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20</v>
      </c>
      <c r="B55" s="158" t="s">
        <v>157</v>
      </c>
      <c r="C55" s="193" t="s">
        <v>158</v>
      </c>
      <c r="D55" s="160" t="s">
        <v>125</v>
      </c>
      <c r="E55" s="167">
        <v>289.49439999999998</v>
      </c>
      <c r="F55" s="170">
        <v>546.5</v>
      </c>
      <c r="G55" s="171">
        <f>ROUND(E55*F55,2)</f>
        <v>158208.69</v>
      </c>
      <c r="H55" s="170"/>
      <c r="I55" s="171">
        <f>ROUND(E55*H55,2)</f>
        <v>0</v>
      </c>
      <c r="J55" s="170"/>
      <c r="K55" s="171">
        <f>ROUND(E55*J55,2)</f>
        <v>0</v>
      </c>
      <c r="L55" s="171">
        <v>15</v>
      </c>
      <c r="M55" s="171">
        <f>G55*(1+L55/100)</f>
        <v>181939.99349999998</v>
      </c>
      <c r="N55" s="161">
        <v>3.916E-2</v>
      </c>
      <c r="O55" s="161">
        <f>ROUND(E55*N55,5)</f>
        <v>11.336600000000001</v>
      </c>
      <c r="P55" s="161">
        <v>0</v>
      </c>
      <c r="Q55" s="161">
        <f>ROUND(E55*P55,5)</f>
        <v>0</v>
      </c>
      <c r="R55" s="161"/>
      <c r="S55" s="161"/>
      <c r="T55" s="162">
        <v>1.05</v>
      </c>
      <c r="U55" s="161">
        <f>ROUND(E55*T55,2)</f>
        <v>303.97000000000003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94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4" t="s">
        <v>159</v>
      </c>
      <c r="D56" s="163"/>
      <c r="E56" s="168"/>
      <c r="F56" s="171"/>
      <c r="G56" s="171"/>
      <c r="H56" s="171"/>
      <c r="I56" s="171"/>
      <c r="J56" s="171"/>
      <c r="K56" s="171"/>
      <c r="L56" s="171"/>
      <c r="M56" s="171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4" t="s">
        <v>160</v>
      </c>
      <c r="D57" s="163"/>
      <c r="E57" s="168">
        <v>124.2332</v>
      </c>
      <c r="F57" s="171"/>
      <c r="G57" s="171"/>
      <c r="H57" s="171"/>
      <c r="I57" s="171"/>
      <c r="J57" s="171"/>
      <c r="K57" s="171"/>
      <c r="L57" s="171"/>
      <c r="M57" s="171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107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4" t="s">
        <v>161</v>
      </c>
      <c r="D58" s="163"/>
      <c r="E58" s="168">
        <v>59.2592</v>
      </c>
      <c r="F58" s="171"/>
      <c r="G58" s="171"/>
      <c r="H58" s="171"/>
      <c r="I58" s="171"/>
      <c r="J58" s="171"/>
      <c r="K58" s="171"/>
      <c r="L58" s="171"/>
      <c r="M58" s="171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107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4" t="s">
        <v>162</v>
      </c>
      <c r="D59" s="163"/>
      <c r="E59" s="168"/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107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4" t="s">
        <v>163</v>
      </c>
      <c r="D60" s="163"/>
      <c r="E60" s="168"/>
      <c r="F60" s="171"/>
      <c r="G60" s="171"/>
      <c r="H60" s="171"/>
      <c r="I60" s="171"/>
      <c r="J60" s="171"/>
      <c r="K60" s="171"/>
      <c r="L60" s="171"/>
      <c r="M60" s="171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107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4" t="s">
        <v>164</v>
      </c>
      <c r="D61" s="163"/>
      <c r="E61" s="168">
        <v>35.334000000000003</v>
      </c>
      <c r="F61" s="171"/>
      <c r="G61" s="171"/>
      <c r="H61" s="171"/>
      <c r="I61" s="171"/>
      <c r="J61" s="171"/>
      <c r="K61" s="171"/>
      <c r="L61" s="171"/>
      <c r="M61" s="171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107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/>
      <c r="B62" s="158"/>
      <c r="C62" s="194" t="s">
        <v>165</v>
      </c>
      <c r="D62" s="163"/>
      <c r="E62" s="168"/>
      <c r="F62" s="171"/>
      <c r="G62" s="171"/>
      <c r="H62" s="171"/>
      <c r="I62" s="171"/>
      <c r="J62" s="171"/>
      <c r="K62" s="171"/>
      <c r="L62" s="171"/>
      <c r="M62" s="171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107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4" t="s">
        <v>166</v>
      </c>
      <c r="D63" s="163"/>
      <c r="E63" s="168">
        <v>70.668000000000006</v>
      </c>
      <c r="F63" s="171"/>
      <c r="G63" s="171"/>
      <c r="H63" s="171"/>
      <c r="I63" s="171"/>
      <c r="J63" s="171"/>
      <c r="K63" s="171"/>
      <c r="L63" s="171"/>
      <c r="M63" s="171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107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21</v>
      </c>
      <c r="B64" s="158" t="s">
        <v>167</v>
      </c>
      <c r="C64" s="193" t="s">
        <v>168</v>
      </c>
      <c r="D64" s="160" t="s">
        <v>125</v>
      </c>
      <c r="E64" s="167">
        <v>289.49439999999998</v>
      </c>
      <c r="F64" s="170">
        <v>327.9</v>
      </c>
      <c r="G64" s="171">
        <f>ROUND(E64*F64,2)</f>
        <v>94925.21</v>
      </c>
      <c r="H64" s="170"/>
      <c r="I64" s="171">
        <f>ROUND(E64*H64,2)</f>
        <v>0</v>
      </c>
      <c r="J64" s="170"/>
      <c r="K64" s="171">
        <f>ROUND(E64*J64,2)</f>
        <v>0</v>
      </c>
      <c r="L64" s="171">
        <v>15</v>
      </c>
      <c r="M64" s="171">
        <f>G64*(1+L64/100)</f>
        <v>109163.9915</v>
      </c>
      <c r="N64" s="161">
        <v>0</v>
      </c>
      <c r="O64" s="161">
        <f>ROUND(E64*N64,5)</f>
        <v>0</v>
      </c>
      <c r="P64" s="161">
        <v>0</v>
      </c>
      <c r="Q64" s="161">
        <f>ROUND(E64*P64,5)</f>
        <v>0</v>
      </c>
      <c r="R64" s="161"/>
      <c r="S64" s="161"/>
      <c r="T64" s="162">
        <v>0.32</v>
      </c>
      <c r="U64" s="161">
        <f>ROUND(E64*T64,2)</f>
        <v>92.64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94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22</v>
      </c>
      <c r="B65" s="158" t="s">
        <v>169</v>
      </c>
      <c r="C65" s="193" t="s">
        <v>170</v>
      </c>
      <c r="D65" s="160" t="s">
        <v>93</v>
      </c>
      <c r="E65" s="167">
        <v>32.482799999999997</v>
      </c>
      <c r="F65" s="170">
        <v>2732.5</v>
      </c>
      <c r="G65" s="171">
        <f>ROUND(E65*F65,2)</f>
        <v>88759.25</v>
      </c>
      <c r="H65" s="170"/>
      <c r="I65" s="171">
        <f>ROUND(E65*H65,2)</f>
        <v>0</v>
      </c>
      <c r="J65" s="170"/>
      <c r="K65" s="171">
        <f>ROUND(E65*J65,2)</f>
        <v>0</v>
      </c>
      <c r="L65" s="171">
        <v>15</v>
      </c>
      <c r="M65" s="171">
        <f>G65*(1+L65/100)</f>
        <v>102073.1375</v>
      </c>
      <c r="N65" s="161">
        <v>2.5249999999999999</v>
      </c>
      <c r="O65" s="161">
        <f>ROUND(E65*N65,5)</f>
        <v>82.019069999999999</v>
      </c>
      <c r="P65" s="161">
        <v>0</v>
      </c>
      <c r="Q65" s="161">
        <f>ROUND(E65*P65,5)</f>
        <v>0</v>
      </c>
      <c r="R65" s="161"/>
      <c r="S65" s="161"/>
      <c r="T65" s="162">
        <v>0.47699999999999998</v>
      </c>
      <c r="U65" s="161">
        <f>ROUND(E65*T65,2)</f>
        <v>15.49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94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4" t="s">
        <v>171</v>
      </c>
      <c r="D66" s="163"/>
      <c r="E66" s="168"/>
      <c r="F66" s="171"/>
      <c r="G66" s="171"/>
      <c r="H66" s="171"/>
      <c r="I66" s="171"/>
      <c r="J66" s="171"/>
      <c r="K66" s="171"/>
      <c r="L66" s="171"/>
      <c r="M66" s="171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107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4" t="s">
        <v>172</v>
      </c>
      <c r="D67" s="163"/>
      <c r="E67" s="168">
        <v>275.8</v>
      </c>
      <c r="F67" s="171"/>
      <c r="G67" s="171"/>
      <c r="H67" s="171"/>
      <c r="I67" s="171"/>
      <c r="J67" s="171"/>
      <c r="K67" s="171"/>
      <c r="L67" s="171"/>
      <c r="M67" s="171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107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52">
        <v>23</v>
      </c>
      <c r="B68" s="158" t="s">
        <v>173</v>
      </c>
      <c r="C68" s="193" t="s">
        <v>174</v>
      </c>
      <c r="D68" s="160" t="s">
        <v>113</v>
      </c>
      <c r="E68" s="167">
        <v>1.6241000000000001</v>
      </c>
      <c r="F68" s="170">
        <v>24592.5</v>
      </c>
      <c r="G68" s="171">
        <f>ROUND(E68*F68,2)</f>
        <v>39940.68</v>
      </c>
      <c r="H68" s="170"/>
      <c r="I68" s="171">
        <f>ROUND(E68*H68,2)</f>
        <v>0</v>
      </c>
      <c r="J68" s="170"/>
      <c r="K68" s="171">
        <f>ROUND(E68*J68,2)</f>
        <v>0</v>
      </c>
      <c r="L68" s="171">
        <v>15</v>
      </c>
      <c r="M68" s="171">
        <f>G68*(1+L68/100)</f>
        <v>45931.781999999999</v>
      </c>
      <c r="N68" s="161">
        <v>1.0211600000000001</v>
      </c>
      <c r="O68" s="161">
        <f>ROUND(E68*N68,5)</f>
        <v>1.6584700000000001</v>
      </c>
      <c r="P68" s="161">
        <v>0</v>
      </c>
      <c r="Q68" s="161">
        <f>ROUND(E68*P68,5)</f>
        <v>0</v>
      </c>
      <c r="R68" s="161"/>
      <c r="S68" s="161"/>
      <c r="T68" s="162">
        <v>23.530999999999999</v>
      </c>
      <c r="U68" s="161">
        <f>ROUND(E68*T68,2)</f>
        <v>38.22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8"/>
      <c r="C69" s="194" t="s">
        <v>175</v>
      </c>
      <c r="D69" s="163"/>
      <c r="E69" s="168"/>
      <c r="F69" s="171"/>
      <c r="G69" s="171"/>
      <c r="H69" s="171"/>
      <c r="I69" s="171"/>
      <c r="J69" s="171"/>
      <c r="K69" s="171"/>
      <c r="L69" s="171"/>
      <c r="M69" s="171"/>
      <c r="N69" s="161"/>
      <c r="O69" s="161"/>
      <c r="P69" s="161"/>
      <c r="Q69" s="161"/>
      <c r="R69" s="161"/>
      <c r="S69" s="161"/>
      <c r="T69" s="162"/>
      <c r="U69" s="161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107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8"/>
      <c r="C70" s="194" t="s">
        <v>176</v>
      </c>
      <c r="D70" s="163"/>
      <c r="E70" s="168">
        <v>1.6241000000000001</v>
      </c>
      <c r="F70" s="171"/>
      <c r="G70" s="171"/>
      <c r="H70" s="171"/>
      <c r="I70" s="171"/>
      <c r="J70" s="171"/>
      <c r="K70" s="171"/>
      <c r="L70" s="171"/>
      <c r="M70" s="171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107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/>
      <c r="B71" s="158"/>
      <c r="C71" s="194" t="s">
        <v>177</v>
      </c>
      <c r="D71" s="163"/>
      <c r="E71" s="168"/>
      <c r="F71" s="171"/>
      <c r="G71" s="171"/>
      <c r="H71" s="171"/>
      <c r="I71" s="171"/>
      <c r="J71" s="171"/>
      <c r="K71" s="171"/>
      <c r="L71" s="171"/>
      <c r="M71" s="171"/>
      <c r="N71" s="161"/>
      <c r="O71" s="161"/>
      <c r="P71" s="161"/>
      <c r="Q71" s="161"/>
      <c r="R71" s="161"/>
      <c r="S71" s="161"/>
      <c r="T71" s="162"/>
      <c r="U71" s="161"/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107</v>
      </c>
      <c r="AF71" s="151">
        <v>0</v>
      </c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24</v>
      </c>
      <c r="B72" s="158" t="s">
        <v>178</v>
      </c>
      <c r="C72" s="193" t="s">
        <v>179</v>
      </c>
      <c r="D72" s="160" t="s">
        <v>180</v>
      </c>
      <c r="E72" s="167">
        <v>1</v>
      </c>
      <c r="F72" s="170">
        <v>54650</v>
      </c>
      <c r="G72" s="171">
        <f>ROUND(E72*F72,2)</f>
        <v>54650</v>
      </c>
      <c r="H72" s="170"/>
      <c r="I72" s="171">
        <f>ROUND(E72*H72,2)</f>
        <v>0</v>
      </c>
      <c r="J72" s="170"/>
      <c r="K72" s="171">
        <f>ROUND(E72*J72,2)</f>
        <v>0</v>
      </c>
      <c r="L72" s="171">
        <v>15</v>
      </c>
      <c r="M72" s="171">
        <f>G72*(1+L72/100)</f>
        <v>62847.499999999993</v>
      </c>
      <c r="N72" s="161">
        <v>1.0211600000000001</v>
      </c>
      <c r="O72" s="161">
        <f>ROUND(E72*N72,5)</f>
        <v>1.0211600000000001</v>
      </c>
      <c r="P72" s="161">
        <v>0</v>
      </c>
      <c r="Q72" s="161">
        <f>ROUND(E72*P72,5)</f>
        <v>0</v>
      </c>
      <c r="R72" s="161"/>
      <c r="S72" s="161"/>
      <c r="T72" s="162">
        <v>23.530999999999999</v>
      </c>
      <c r="U72" s="161">
        <f>ROUND(E72*T72,2)</f>
        <v>23.53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94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53" t="s">
        <v>89</v>
      </c>
      <c r="B73" s="159" t="s">
        <v>54</v>
      </c>
      <c r="C73" s="195" t="s">
        <v>55</v>
      </c>
      <c r="D73" s="164"/>
      <c r="E73" s="169"/>
      <c r="F73" s="172"/>
      <c r="G73" s="172">
        <f>SUMIF(AE74:AE77,"&lt;&gt;NOR",G74:G77)</f>
        <v>183624</v>
      </c>
      <c r="H73" s="172"/>
      <c r="I73" s="172">
        <f>SUM(I74:I77)</f>
        <v>0</v>
      </c>
      <c r="J73" s="172"/>
      <c r="K73" s="172">
        <f>SUM(K74:K77)</f>
        <v>0</v>
      </c>
      <c r="L73" s="172"/>
      <c r="M73" s="172">
        <f>SUM(M74:M77)</f>
        <v>211167.59999999998</v>
      </c>
      <c r="N73" s="165"/>
      <c r="O73" s="165">
        <f>SUM(O74:O77)</f>
        <v>0</v>
      </c>
      <c r="P73" s="165"/>
      <c r="Q73" s="165">
        <f>SUM(Q74:Q77)</f>
        <v>0</v>
      </c>
      <c r="R73" s="165"/>
      <c r="S73" s="165"/>
      <c r="T73" s="166"/>
      <c r="U73" s="165">
        <f>SUM(U74:U77)</f>
        <v>53.26</v>
      </c>
      <c r="AE73" t="s">
        <v>90</v>
      </c>
    </row>
    <row r="74" spans="1:60" outlineLevel="1" x14ac:dyDescent="0.2">
      <c r="A74" s="152">
        <v>25</v>
      </c>
      <c r="B74" s="158" t="s">
        <v>181</v>
      </c>
      <c r="C74" s="193" t="s">
        <v>182</v>
      </c>
      <c r="D74" s="160" t="s">
        <v>113</v>
      </c>
      <c r="E74" s="167">
        <v>168</v>
      </c>
      <c r="F74" s="170">
        <v>1093</v>
      </c>
      <c r="G74" s="171">
        <f>ROUND(E74*F74,2)</f>
        <v>183624</v>
      </c>
      <c r="H74" s="170"/>
      <c r="I74" s="171">
        <f>ROUND(E74*H74,2)</f>
        <v>0</v>
      </c>
      <c r="J74" s="170"/>
      <c r="K74" s="171">
        <f>ROUND(E74*J74,2)</f>
        <v>0</v>
      </c>
      <c r="L74" s="171">
        <v>15</v>
      </c>
      <c r="M74" s="171">
        <f>G74*(1+L74/100)</f>
        <v>211167.59999999998</v>
      </c>
      <c r="N74" s="161">
        <v>0</v>
      </c>
      <c r="O74" s="161">
        <f>ROUND(E74*N74,5)</f>
        <v>0</v>
      </c>
      <c r="P74" s="161">
        <v>0</v>
      </c>
      <c r="Q74" s="161">
        <f>ROUND(E74*P74,5)</f>
        <v>0</v>
      </c>
      <c r="R74" s="161"/>
      <c r="S74" s="161"/>
      <c r="T74" s="162">
        <v>0.317</v>
      </c>
      <c r="U74" s="161">
        <f>ROUND(E74*T74,2)</f>
        <v>53.26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94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8"/>
      <c r="C75" s="194" t="s">
        <v>183</v>
      </c>
      <c r="D75" s="163"/>
      <c r="E75" s="168">
        <v>240</v>
      </c>
      <c r="F75" s="171"/>
      <c r="G75" s="171"/>
      <c r="H75" s="171"/>
      <c r="I75" s="171"/>
      <c r="J75" s="171"/>
      <c r="K75" s="171"/>
      <c r="L75" s="171"/>
      <c r="M75" s="171"/>
      <c r="N75" s="161"/>
      <c r="O75" s="161"/>
      <c r="P75" s="161"/>
      <c r="Q75" s="161"/>
      <c r="R75" s="161"/>
      <c r="S75" s="161"/>
      <c r="T75" s="162"/>
      <c r="U75" s="161"/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107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/>
      <c r="B76" s="158"/>
      <c r="C76" s="194" t="s">
        <v>184</v>
      </c>
      <c r="D76" s="163"/>
      <c r="E76" s="168">
        <v>-10</v>
      </c>
      <c r="F76" s="171"/>
      <c r="G76" s="171"/>
      <c r="H76" s="171"/>
      <c r="I76" s="171"/>
      <c r="J76" s="171"/>
      <c r="K76" s="171"/>
      <c r="L76" s="171"/>
      <c r="M76" s="171"/>
      <c r="N76" s="161"/>
      <c r="O76" s="161"/>
      <c r="P76" s="161"/>
      <c r="Q76" s="161"/>
      <c r="R76" s="161"/>
      <c r="S76" s="161"/>
      <c r="T76" s="162"/>
      <c r="U76" s="161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107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8"/>
      <c r="C77" s="194" t="s">
        <v>185</v>
      </c>
      <c r="D77" s="163"/>
      <c r="E77" s="168">
        <v>-62</v>
      </c>
      <c r="F77" s="171"/>
      <c r="G77" s="171"/>
      <c r="H77" s="171"/>
      <c r="I77" s="171"/>
      <c r="J77" s="171"/>
      <c r="K77" s="171"/>
      <c r="L77" s="171"/>
      <c r="M77" s="171"/>
      <c r="N77" s="161"/>
      <c r="O77" s="161"/>
      <c r="P77" s="161"/>
      <c r="Q77" s="161"/>
      <c r="R77" s="161"/>
      <c r="S77" s="161"/>
      <c r="T77" s="162"/>
      <c r="U77" s="161"/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107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x14ac:dyDescent="0.2">
      <c r="A78" s="153" t="s">
        <v>89</v>
      </c>
      <c r="B78" s="159" t="s">
        <v>56</v>
      </c>
      <c r="C78" s="195" t="s">
        <v>57</v>
      </c>
      <c r="D78" s="164"/>
      <c r="E78" s="169"/>
      <c r="F78" s="172"/>
      <c r="G78" s="172">
        <f>SUMIF(AE79:AE86,"&lt;&gt;NOR",G79:G86)</f>
        <v>131923.62</v>
      </c>
      <c r="H78" s="172"/>
      <c r="I78" s="172">
        <f>SUM(I79:I86)</f>
        <v>0</v>
      </c>
      <c r="J78" s="172"/>
      <c r="K78" s="172">
        <f>SUM(K79:K86)</f>
        <v>0</v>
      </c>
      <c r="L78" s="172"/>
      <c r="M78" s="172">
        <f>SUM(M79:M86)</f>
        <v>151712.16299999997</v>
      </c>
      <c r="N78" s="165"/>
      <c r="O78" s="165">
        <f>SUM(O79:O86)</f>
        <v>1.8327599999999999</v>
      </c>
      <c r="P78" s="165"/>
      <c r="Q78" s="165">
        <f>SUM(Q79:Q86)</f>
        <v>0</v>
      </c>
      <c r="R78" s="165"/>
      <c r="S78" s="165"/>
      <c r="T78" s="166"/>
      <c r="U78" s="165">
        <f>SUM(U79:U86)</f>
        <v>142.04999999999998</v>
      </c>
      <c r="AE78" t="s">
        <v>90</v>
      </c>
    </row>
    <row r="79" spans="1:60" ht="22.5" outlineLevel="1" x14ac:dyDescent="0.2">
      <c r="A79" s="152">
        <v>26</v>
      </c>
      <c r="B79" s="158" t="s">
        <v>186</v>
      </c>
      <c r="C79" s="193" t="s">
        <v>187</v>
      </c>
      <c r="D79" s="160" t="s">
        <v>125</v>
      </c>
      <c r="E79" s="167">
        <v>169.85720000000001</v>
      </c>
      <c r="F79" s="170">
        <v>32.265360000000001</v>
      </c>
      <c r="G79" s="171">
        <f>ROUND(E79*F79,2)</f>
        <v>5480.5</v>
      </c>
      <c r="H79" s="170"/>
      <c r="I79" s="171">
        <f>ROUND(E79*H79,2)</f>
        <v>0</v>
      </c>
      <c r="J79" s="170"/>
      <c r="K79" s="171">
        <f>ROUND(E79*J79,2)</f>
        <v>0</v>
      </c>
      <c r="L79" s="171">
        <v>15</v>
      </c>
      <c r="M79" s="171">
        <f>G79*(1+L79/100)</f>
        <v>6302.5749999999998</v>
      </c>
      <c r="N79" s="161">
        <v>6.3000000000000003E-4</v>
      </c>
      <c r="O79" s="161">
        <f>ROUND(E79*N79,5)</f>
        <v>0.10700999999999999</v>
      </c>
      <c r="P79" s="161">
        <v>0</v>
      </c>
      <c r="Q79" s="161">
        <f>ROUND(E79*P79,5)</f>
        <v>0</v>
      </c>
      <c r="R79" s="161"/>
      <c r="S79" s="161"/>
      <c r="T79" s="162">
        <v>6.4000000000000001E-2</v>
      </c>
      <c r="U79" s="161">
        <f>ROUND(E79*T79,2)</f>
        <v>10.87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94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8"/>
      <c r="C80" s="194" t="s">
        <v>188</v>
      </c>
      <c r="D80" s="163"/>
      <c r="E80" s="168"/>
      <c r="F80" s="171"/>
      <c r="G80" s="171"/>
      <c r="H80" s="171"/>
      <c r="I80" s="171"/>
      <c r="J80" s="171"/>
      <c r="K80" s="171"/>
      <c r="L80" s="171"/>
      <c r="M80" s="171"/>
      <c r="N80" s="161"/>
      <c r="O80" s="161"/>
      <c r="P80" s="161"/>
      <c r="Q80" s="161"/>
      <c r="R80" s="161"/>
      <c r="S80" s="161"/>
      <c r="T80" s="162"/>
      <c r="U80" s="161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107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8"/>
      <c r="C81" s="194" t="s">
        <v>189</v>
      </c>
      <c r="D81" s="163"/>
      <c r="E81" s="168">
        <v>115.49720000000001</v>
      </c>
      <c r="F81" s="171"/>
      <c r="G81" s="171"/>
      <c r="H81" s="171"/>
      <c r="I81" s="171"/>
      <c r="J81" s="171"/>
      <c r="K81" s="171"/>
      <c r="L81" s="171"/>
      <c r="M81" s="171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107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8"/>
      <c r="C82" s="194" t="s">
        <v>190</v>
      </c>
      <c r="D82" s="163"/>
      <c r="E82" s="168"/>
      <c r="F82" s="171"/>
      <c r="G82" s="171"/>
      <c r="H82" s="171"/>
      <c r="I82" s="171"/>
      <c r="J82" s="171"/>
      <c r="K82" s="171"/>
      <c r="L82" s="171"/>
      <c r="M82" s="171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107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8"/>
      <c r="C83" s="194" t="s">
        <v>191</v>
      </c>
      <c r="D83" s="163"/>
      <c r="E83" s="168">
        <v>54.36</v>
      </c>
      <c r="F83" s="171"/>
      <c r="G83" s="171"/>
      <c r="H83" s="171"/>
      <c r="I83" s="171"/>
      <c r="J83" s="171"/>
      <c r="K83" s="171"/>
      <c r="L83" s="171"/>
      <c r="M83" s="171"/>
      <c r="N83" s="161"/>
      <c r="O83" s="161"/>
      <c r="P83" s="161"/>
      <c r="Q83" s="161"/>
      <c r="R83" s="161"/>
      <c r="S83" s="161"/>
      <c r="T83" s="162"/>
      <c r="U83" s="161"/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107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27</v>
      </c>
      <c r="B84" s="158" t="s">
        <v>192</v>
      </c>
      <c r="C84" s="193" t="s">
        <v>193</v>
      </c>
      <c r="D84" s="160" t="s">
        <v>125</v>
      </c>
      <c r="E84" s="167">
        <v>169.85720000000001</v>
      </c>
      <c r="F84" s="170">
        <v>596.77800000000002</v>
      </c>
      <c r="G84" s="171">
        <f>ROUND(E84*F84,2)</f>
        <v>101367.03999999999</v>
      </c>
      <c r="H84" s="170"/>
      <c r="I84" s="171">
        <f>ROUND(E84*H84,2)</f>
        <v>0</v>
      </c>
      <c r="J84" s="170"/>
      <c r="K84" s="171">
        <f>ROUND(E84*J84,2)</f>
        <v>0</v>
      </c>
      <c r="L84" s="171">
        <v>15</v>
      </c>
      <c r="M84" s="171">
        <f>G84*(1+L84/100)</f>
        <v>116572.09599999999</v>
      </c>
      <c r="N84" s="161">
        <v>3.7799999999999999E-3</v>
      </c>
      <c r="O84" s="161">
        <f>ROUND(E84*N84,5)</f>
        <v>0.64205999999999996</v>
      </c>
      <c r="P84" s="161">
        <v>0</v>
      </c>
      <c r="Q84" s="161">
        <f>ROUND(E84*P84,5)</f>
        <v>0</v>
      </c>
      <c r="R84" s="161"/>
      <c r="S84" s="161"/>
      <c r="T84" s="162">
        <v>0.42403000000000002</v>
      </c>
      <c r="U84" s="161">
        <f>ROUND(E84*T84,2)</f>
        <v>72.02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101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>
        <v>28</v>
      </c>
      <c r="B85" s="158" t="s">
        <v>194</v>
      </c>
      <c r="C85" s="193" t="s">
        <v>195</v>
      </c>
      <c r="D85" s="160" t="s">
        <v>125</v>
      </c>
      <c r="E85" s="167">
        <v>169.85720000000001</v>
      </c>
      <c r="F85" s="170">
        <v>134.43900000000002</v>
      </c>
      <c r="G85" s="171">
        <f>ROUND(E85*F85,2)</f>
        <v>22835.43</v>
      </c>
      <c r="H85" s="170"/>
      <c r="I85" s="171">
        <f>ROUND(E85*H85,2)</f>
        <v>0</v>
      </c>
      <c r="J85" s="170"/>
      <c r="K85" s="171">
        <f>ROUND(E85*J85,2)</f>
        <v>0</v>
      </c>
      <c r="L85" s="171">
        <v>15</v>
      </c>
      <c r="M85" s="171">
        <f>G85*(1+L85/100)</f>
        <v>26260.744499999997</v>
      </c>
      <c r="N85" s="161">
        <v>6.3800000000000003E-3</v>
      </c>
      <c r="O85" s="161">
        <f>ROUND(E85*N85,5)</f>
        <v>1.08369</v>
      </c>
      <c r="P85" s="161">
        <v>0</v>
      </c>
      <c r="Q85" s="161">
        <f>ROUND(E85*P85,5)</f>
        <v>0</v>
      </c>
      <c r="R85" s="161"/>
      <c r="S85" s="161"/>
      <c r="T85" s="162">
        <v>0.32518999999999998</v>
      </c>
      <c r="U85" s="161">
        <f>ROUND(E85*T85,2)</f>
        <v>55.24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101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29</v>
      </c>
      <c r="B86" s="158" t="s">
        <v>196</v>
      </c>
      <c r="C86" s="193" t="s">
        <v>197</v>
      </c>
      <c r="D86" s="160" t="s">
        <v>113</v>
      </c>
      <c r="E86" s="167">
        <v>2.5</v>
      </c>
      <c r="F86" s="170">
        <v>896.2600000000001</v>
      </c>
      <c r="G86" s="171">
        <f>ROUND(E86*F86,2)</f>
        <v>2240.65</v>
      </c>
      <c r="H86" s="170"/>
      <c r="I86" s="171">
        <f>ROUND(E86*H86,2)</f>
        <v>0</v>
      </c>
      <c r="J86" s="170"/>
      <c r="K86" s="171">
        <f>ROUND(E86*J86,2)</f>
        <v>0</v>
      </c>
      <c r="L86" s="171">
        <v>15</v>
      </c>
      <c r="M86" s="171">
        <f>G86*(1+L86/100)</f>
        <v>2576.7474999999999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1.5669999999999999</v>
      </c>
      <c r="U86" s="161">
        <f>ROUND(E86*T86,2)</f>
        <v>3.92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94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53" t="s">
        <v>89</v>
      </c>
      <c r="B87" s="159" t="s">
        <v>58</v>
      </c>
      <c r="C87" s="195" t="s">
        <v>59</v>
      </c>
      <c r="D87" s="164"/>
      <c r="E87" s="169"/>
      <c r="F87" s="172"/>
      <c r="G87" s="172">
        <f>SUMIF(AE88:AE90,"&lt;&gt;NOR",G88:G90)</f>
        <v>46889.7</v>
      </c>
      <c r="H87" s="172"/>
      <c r="I87" s="172">
        <f>SUM(I88:I90)</f>
        <v>0</v>
      </c>
      <c r="J87" s="172"/>
      <c r="K87" s="172">
        <f>SUM(K88:K90)</f>
        <v>0</v>
      </c>
      <c r="L87" s="172"/>
      <c r="M87" s="172">
        <f>SUM(M88:M90)</f>
        <v>53923.154999999992</v>
      </c>
      <c r="N87" s="165"/>
      <c r="O87" s="165">
        <f>SUM(O88:O90)</f>
        <v>0</v>
      </c>
      <c r="P87" s="165"/>
      <c r="Q87" s="165">
        <f>SUM(Q88:Q90)</f>
        <v>0.42444999999999999</v>
      </c>
      <c r="R87" s="165"/>
      <c r="S87" s="165"/>
      <c r="T87" s="166"/>
      <c r="U87" s="165">
        <f>SUM(U88:U90)</f>
        <v>5.19</v>
      </c>
      <c r="AE87" t="s">
        <v>90</v>
      </c>
    </row>
    <row r="88" spans="1:60" ht="22.5" outlineLevel="1" x14ac:dyDescent="0.2">
      <c r="A88" s="152">
        <v>30</v>
      </c>
      <c r="B88" s="158" t="s">
        <v>198</v>
      </c>
      <c r="C88" s="193" t="s">
        <v>199</v>
      </c>
      <c r="D88" s="160" t="s">
        <v>200</v>
      </c>
      <c r="E88" s="167">
        <v>13</v>
      </c>
      <c r="F88" s="170">
        <v>3606.9</v>
      </c>
      <c r="G88" s="171">
        <f>ROUND(E88*F88,2)</f>
        <v>46889.7</v>
      </c>
      <c r="H88" s="170"/>
      <c r="I88" s="171">
        <f>ROUND(E88*H88,2)</f>
        <v>0</v>
      </c>
      <c r="J88" s="170"/>
      <c r="K88" s="171">
        <f>ROUND(E88*J88,2)</f>
        <v>0</v>
      </c>
      <c r="L88" s="171">
        <v>15</v>
      </c>
      <c r="M88" s="171">
        <f>G88*(1+L88/100)</f>
        <v>53923.154999999992</v>
      </c>
      <c r="N88" s="161">
        <v>0</v>
      </c>
      <c r="O88" s="161">
        <f>ROUND(E88*N88,5)</f>
        <v>0</v>
      </c>
      <c r="P88" s="161">
        <v>3.2649999999999998E-2</v>
      </c>
      <c r="Q88" s="161">
        <f>ROUND(E88*P88,5)</f>
        <v>0.42444999999999999</v>
      </c>
      <c r="R88" s="161"/>
      <c r="S88" s="161"/>
      <c r="T88" s="162">
        <v>0.39893000000000001</v>
      </c>
      <c r="U88" s="161">
        <f>ROUND(E88*T88,2)</f>
        <v>5.19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94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8"/>
      <c r="C89" s="194" t="s">
        <v>201</v>
      </c>
      <c r="D89" s="163"/>
      <c r="E89" s="168">
        <v>16</v>
      </c>
      <c r="F89" s="171"/>
      <c r="G89" s="171"/>
      <c r="H89" s="171"/>
      <c r="I89" s="171"/>
      <c r="J89" s="171"/>
      <c r="K89" s="171"/>
      <c r="L89" s="171"/>
      <c r="M89" s="171"/>
      <c r="N89" s="161"/>
      <c r="O89" s="161"/>
      <c r="P89" s="161"/>
      <c r="Q89" s="161"/>
      <c r="R89" s="161"/>
      <c r="S89" s="161"/>
      <c r="T89" s="162"/>
      <c r="U89" s="161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107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8"/>
      <c r="C90" s="194" t="s">
        <v>202</v>
      </c>
      <c r="D90" s="163"/>
      <c r="E90" s="168">
        <v>-3</v>
      </c>
      <c r="F90" s="171"/>
      <c r="G90" s="171"/>
      <c r="H90" s="171"/>
      <c r="I90" s="171"/>
      <c r="J90" s="171"/>
      <c r="K90" s="171"/>
      <c r="L90" s="171"/>
      <c r="M90" s="171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107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53" t="s">
        <v>89</v>
      </c>
      <c r="B91" s="159" t="s">
        <v>60</v>
      </c>
      <c r="C91" s="195" t="s">
        <v>61</v>
      </c>
      <c r="D91" s="164"/>
      <c r="E91" s="169"/>
      <c r="F91" s="172"/>
      <c r="G91" s="172">
        <f>SUMIF(AE92:AE94,"&lt;&gt;NOR",G92:G94)</f>
        <v>297558.32</v>
      </c>
      <c r="H91" s="172"/>
      <c r="I91" s="172">
        <f>SUM(I92:I94)</f>
        <v>0</v>
      </c>
      <c r="J91" s="172"/>
      <c r="K91" s="172">
        <f>SUM(K92:K94)</f>
        <v>0</v>
      </c>
      <c r="L91" s="172"/>
      <c r="M91" s="172">
        <f>SUM(M92:M94)</f>
        <v>342192.06799999997</v>
      </c>
      <c r="N91" s="165"/>
      <c r="O91" s="165">
        <f>SUM(O92:O94)</f>
        <v>1.8000000000000001E-4</v>
      </c>
      <c r="P91" s="165"/>
      <c r="Q91" s="165">
        <f>SUM(Q92:Q94)</f>
        <v>0</v>
      </c>
      <c r="R91" s="165"/>
      <c r="S91" s="165"/>
      <c r="T91" s="166"/>
      <c r="U91" s="165">
        <f>SUM(U92:U94)</f>
        <v>0.57000000000000006</v>
      </c>
      <c r="AE91" t="s">
        <v>90</v>
      </c>
    </row>
    <row r="92" spans="1:60" ht="22.5" outlineLevel="1" x14ac:dyDescent="0.2">
      <c r="A92" s="152">
        <v>31</v>
      </c>
      <c r="B92" s="158" t="s">
        <v>203</v>
      </c>
      <c r="C92" s="193" t="s">
        <v>204</v>
      </c>
      <c r="D92" s="160" t="s">
        <v>200</v>
      </c>
      <c r="E92" s="167">
        <v>1</v>
      </c>
      <c r="F92" s="170">
        <v>166704.35999999999</v>
      </c>
      <c r="G92" s="171">
        <f>ROUND(E92*F92,2)</f>
        <v>166704.35999999999</v>
      </c>
      <c r="H92" s="170"/>
      <c r="I92" s="171">
        <f>ROUND(E92*H92,2)</f>
        <v>0</v>
      </c>
      <c r="J92" s="170"/>
      <c r="K92" s="171">
        <f>ROUND(E92*J92,2)</f>
        <v>0</v>
      </c>
      <c r="L92" s="171">
        <v>15</v>
      </c>
      <c r="M92" s="171">
        <f>G92*(1+L92/100)</f>
        <v>191710.01399999997</v>
      </c>
      <c r="N92" s="161">
        <v>6.0000000000000002E-5</v>
      </c>
      <c r="O92" s="161">
        <f>ROUND(E92*N92,5)</f>
        <v>6.0000000000000002E-5</v>
      </c>
      <c r="P92" s="161">
        <v>0</v>
      </c>
      <c r="Q92" s="161">
        <f>ROUND(E92*P92,5)</f>
        <v>0</v>
      </c>
      <c r="R92" s="161"/>
      <c r="S92" s="161"/>
      <c r="T92" s="162">
        <v>0.19</v>
      </c>
      <c r="U92" s="161">
        <f>ROUND(E92*T92,2)</f>
        <v>0.19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94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52">
        <v>32</v>
      </c>
      <c r="B93" s="158" t="s">
        <v>203</v>
      </c>
      <c r="C93" s="193" t="s">
        <v>205</v>
      </c>
      <c r="D93" s="160" t="s">
        <v>200</v>
      </c>
      <c r="E93" s="167">
        <v>1</v>
      </c>
      <c r="F93" s="170">
        <v>57360.640000000007</v>
      </c>
      <c r="G93" s="171">
        <f>ROUND(E93*F93,2)</f>
        <v>57360.639999999999</v>
      </c>
      <c r="H93" s="170"/>
      <c r="I93" s="171">
        <f>ROUND(E93*H93,2)</f>
        <v>0</v>
      </c>
      <c r="J93" s="170"/>
      <c r="K93" s="171">
        <f>ROUND(E93*J93,2)</f>
        <v>0</v>
      </c>
      <c r="L93" s="171">
        <v>15</v>
      </c>
      <c r="M93" s="171">
        <f>G93*(1+L93/100)</f>
        <v>65964.73599999999</v>
      </c>
      <c r="N93" s="161">
        <v>6.0000000000000002E-5</v>
      </c>
      <c r="O93" s="161">
        <f>ROUND(E93*N93,5)</f>
        <v>6.0000000000000002E-5</v>
      </c>
      <c r="P93" s="161">
        <v>0</v>
      </c>
      <c r="Q93" s="161">
        <f>ROUND(E93*P93,5)</f>
        <v>0</v>
      </c>
      <c r="R93" s="161"/>
      <c r="S93" s="161"/>
      <c r="T93" s="162">
        <v>0.19</v>
      </c>
      <c r="U93" s="161">
        <f>ROUND(E93*T93,2)</f>
        <v>0.19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94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52">
        <v>33</v>
      </c>
      <c r="B94" s="158" t="s">
        <v>203</v>
      </c>
      <c r="C94" s="193" t="s">
        <v>206</v>
      </c>
      <c r="D94" s="160" t="s">
        <v>200</v>
      </c>
      <c r="E94" s="167">
        <v>1</v>
      </c>
      <c r="F94" s="170">
        <v>73493.319999999992</v>
      </c>
      <c r="G94" s="171">
        <f>ROUND(E94*F94,2)</f>
        <v>73493.320000000007</v>
      </c>
      <c r="H94" s="170"/>
      <c r="I94" s="171">
        <f>ROUND(E94*H94,2)</f>
        <v>0</v>
      </c>
      <c r="J94" s="170"/>
      <c r="K94" s="171">
        <f>ROUND(E94*J94,2)</f>
        <v>0</v>
      </c>
      <c r="L94" s="171">
        <v>15</v>
      </c>
      <c r="M94" s="171">
        <f>G94*(1+L94/100)</f>
        <v>84517.317999999999</v>
      </c>
      <c r="N94" s="161">
        <v>6.0000000000000002E-5</v>
      </c>
      <c r="O94" s="161">
        <f>ROUND(E94*N94,5)</f>
        <v>6.0000000000000002E-5</v>
      </c>
      <c r="P94" s="161">
        <v>0</v>
      </c>
      <c r="Q94" s="161">
        <f>ROUND(E94*P94,5)</f>
        <v>0</v>
      </c>
      <c r="R94" s="161"/>
      <c r="S94" s="161"/>
      <c r="T94" s="162">
        <v>0.19</v>
      </c>
      <c r="U94" s="161">
        <f>ROUND(E94*T94,2)</f>
        <v>0.19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94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x14ac:dyDescent="0.2">
      <c r="A95" s="153" t="s">
        <v>89</v>
      </c>
      <c r="B95" s="159" t="s">
        <v>62</v>
      </c>
      <c r="C95" s="195" t="s">
        <v>26</v>
      </c>
      <c r="D95" s="164"/>
      <c r="E95" s="169"/>
      <c r="F95" s="172"/>
      <c r="G95" s="172">
        <f>SUMIF(AE96:AE96,"&lt;&gt;NOR",G96:G96)</f>
        <v>3497.6</v>
      </c>
      <c r="H95" s="172"/>
      <c r="I95" s="172">
        <f>SUM(I96:I96)</f>
        <v>0</v>
      </c>
      <c r="J95" s="172"/>
      <c r="K95" s="172">
        <f>SUM(K96:K96)</f>
        <v>0</v>
      </c>
      <c r="L95" s="172"/>
      <c r="M95" s="172">
        <f>SUM(M96:M96)</f>
        <v>4022.24</v>
      </c>
      <c r="N95" s="165"/>
      <c r="O95" s="165">
        <f>SUM(O96:O96)</f>
        <v>0</v>
      </c>
      <c r="P95" s="165"/>
      <c r="Q95" s="165">
        <f>SUM(Q96:Q96)</f>
        <v>0</v>
      </c>
      <c r="R95" s="165"/>
      <c r="S95" s="165"/>
      <c r="T95" s="166"/>
      <c r="U95" s="165">
        <f>SUM(U96:U96)</f>
        <v>0</v>
      </c>
      <c r="AE95" t="s">
        <v>90</v>
      </c>
    </row>
    <row r="96" spans="1:60" outlineLevel="1" x14ac:dyDescent="0.2">
      <c r="A96" s="181">
        <v>34</v>
      </c>
      <c r="B96" s="182" t="s">
        <v>207</v>
      </c>
      <c r="C96" s="196" t="s">
        <v>208</v>
      </c>
      <c r="D96" s="183" t="s">
        <v>200</v>
      </c>
      <c r="E96" s="184">
        <v>16</v>
      </c>
      <c r="F96" s="185">
        <v>218.6</v>
      </c>
      <c r="G96" s="186">
        <f>ROUND(E96*F96,2)</f>
        <v>3497.6</v>
      </c>
      <c r="H96" s="185"/>
      <c r="I96" s="186">
        <f>ROUND(E96*H96,2)</f>
        <v>0</v>
      </c>
      <c r="J96" s="185"/>
      <c r="K96" s="186">
        <f>ROUND(E96*J96,2)</f>
        <v>0</v>
      </c>
      <c r="L96" s="186">
        <v>15</v>
      </c>
      <c r="M96" s="186">
        <f>G96*(1+L96/100)</f>
        <v>4022.24</v>
      </c>
      <c r="N96" s="187">
        <v>0</v>
      </c>
      <c r="O96" s="187">
        <f>ROUND(E96*N96,5)</f>
        <v>0</v>
      </c>
      <c r="P96" s="187">
        <v>0</v>
      </c>
      <c r="Q96" s="187">
        <f>ROUND(E96*P96,5)</f>
        <v>0</v>
      </c>
      <c r="R96" s="187"/>
      <c r="S96" s="187"/>
      <c r="T96" s="188">
        <v>0</v>
      </c>
      <c r="U96" s="187">
        <f>ROUND(E96*T96,2)</f>
        <v>0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94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31" x14ac:dyDescent="0.2">
      <c r="A97" s="6"/>
      <c r="B97" s="7" t="s">
        <v>209</v>
      </c>
      <c r="C97" s="197" t="s">
        <v>209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 x14ac:dyDescent="0.2">
      <c r="A98" s="189"/>
      <c r="B98" s="190">
        <v>26</v>
      </c>
      <c r="C98" s="198" t="s">
        <v>209</v>
      </c>
      <c r="D98" s="191"/>
      <c r="E98" s="191"/>
      <c r="F98" s="191"/>
      <c r="G98" s="192">
        <f>G8+G21+G73+G78+G87+G91+G95</f>
        <v>1478595.02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f>SUMIF(L7:L96,AC97,G7:G96)</f>
        <v>1478595.0199999996</v>
      </c>
      <c r="AD98">
        <f>SUMIF(L7:L96,AD97,G7:G96)</f>
        <v>0</v>
      </c>
      <c r="AE98" t="s">
        <v>210</v>
      </c>
    </row>
    <row r="99" spans="1:31" x14ac:dyDescent="0.2">
      <c r="A99" s="6"/>
      <c r="B99" s="7" t="s">
        <v>209</v>
      </c>
      <c r="C99" s="197" t="s">
        <v>209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6"/>
      <c r="B100" s="7" t="s">
        <v>209</v>
      </c>
      <c r="C100" s="197" t="s">
        <v>209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71">
        <v>33</v>
      </c>
      <c r="B101" s="271"/>
      <c r="C101" s="272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55"/>
      <c r="B102" s="256"/>
      <c r="C102" s="257"/>
      <c r="D102" s="256"/>
      <c r="E102" s="256"/>
      <c r="F102" s="256"/>
      <c r="G102" s="258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E102" t="s">
        <v>211</v>
      </c>
    </row>
    <row r="103" spans="1:31" x14ac:dyDescent="0.2">
      <c r="A103" s="259"/>
      <c r="B103" s="260"/>
      <c r="C103" s="261"/>
      <c r="D103" s="260"/>
      <c r="E103" s="260"/>
      <c r="F103" s="260"/>
      <c r="G103" s="262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A104" s="259"/>
      <c r="B104" s="260"/>
      <c r="C104" s="261"/>
      <c r="D104" s="260"/>
      <c r="E104" s="260"/>
      <c r="F104" s="260"/>
      <c r="G104" s="262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31" x14ac:dyDescent="0.2">
      <c r="A105" s="259"/>
      <c r="B105" s="260"/>
      <c r="C105" s="261"/>
      <c r="D105" s="260"/>
      <c r="E105" s="260"/>
      <c r="F105" s="260"/>
      <c r="G105" s="262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31" x14ac:dyDescent="0.2">
      <c r="A106" s="263"/>
      <c r="B106" s="264"/>
      <c r="C106" s="265"/>
      <c r="D106" s="264"/>
      <c r="E106" s="264"/>
      <c r="F106" s="264"/>
      <c r="G106" s="26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31" x14ac:dyDescent="0.2">
      <c r="A107" s="6"/>
      <c r="B107" s="7" t="s">
        <v>209</v>
      </c>
      <c r="C107" s="197" t="s">
        <v>209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31" x14ac:dyDescent="0.2">
      <c r="C108" s="199"/>
      <c r="AE108" t="s">
        <v>212</v>
      </c>
    </row>
  </sheetData>
  <mergeCells count="6">
    <mergeCell ref="A102:G106"/>
    <mergeCell ref="A1:G1"/>
    <mergeCell ref="C2:G2"/>
    <mergeCell ref="C3:G3"/>
    <mergeCell ref="C4:G4"/>
    <mergeCell ref="A101:C101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CESTNE-PROHLASENI</vt:lpstr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42072</dc:creator>
  <cp:lastModifiedBy>Urbánek Libor</cp:lastModifiedBy>
  <cp:lastPrinted>2014-02-28T09:52:57Z</cp:lastPrinted>
  <dcterms:created xsi:type="dcterms:W3CDTF">2009-04-08T07:15:50Z</dcterms:created>
  <dcterms:modified xsi:type="dcterms:W3CDTF">2019-09-24T12:18:36Z</dcterms:modified>
</cp:coreProperties>
</file>